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jenchin\Desktop\"/>
    </mc:Choice>
  </mc:AlternateContent>
  <xr:revisionPtr revIDLastSave="0" documentId="13_ncr:1_{69D4251D-401D-4EC2-80F7-D37C10FB9139}" xr6:coauthVersionLast="36" xr6:coauthVersionMax="36" xr10:uidLastSave="{00000000-0000-0000-0000-000000000000}"/>
  <workbookProtection workbookAlgorithmName="SHA-512" workbookHashValue="6YqY61AGe+bw/Okt033wwzY/dMNzGQzZIsoH6XugWVx8CGYxdRggxp6Y2UVOFwbppBn/tCAAQ6VAbSf0ZFqWRA==" workbookSaltValue="zEpmXhM1iJtBG94jlMQe5A==" workbookSpinCount="100000" lockStructure="1"/>
  <bookViews>
    <workbookView xWindow="0" yWindow="0" windowWidth="19200" windowHeight="6230" xr2:uid="{AB504ECB-0F6A-49BC-A9EC-B82B250972A6}"/>
  </bookViews>
  <sheets>
    <sheet name="Estimate Worksheet" sheetId="5" r:id="rId1"/>
    <sheet name="4 Year Estimate" sheetId="3" r:id="rId2"/>
    <sheet name="Sheet2" sheetId="2" state="hidden" r:id="rId3"/>
  </sheets>
  <definedNames>
    <definedName name="Months_in_semester">#REF!</definedName>
    <definedName name="Months_insemester">#REF!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3" l="1"/>
  <c r="C5" i="3"/>
  <c r="C4" i="3"/>
  <c r="D6" i="5"/>
  <c r="D5" i="5"/>
  <c r="D4" i="5"/>
  <c r="M3" i="2"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F3" i="3"/>
  <c r="I8" i="5"/>
  <c r="I15" i="5" s="1"/>
  <c r="M2" i="2"/>
  <c r="S27" i="2"/>
  <c r="R27" i="2" s="1"/>
  <c r="I14" i="5" l="1"/>
  <c r="F6" i="3"/>
  <c r="I12" i="5"/>
  <c r="I10" i="5"/>
  <c r="D11" i="5" s="1"/>
  <c r="D12" i="5" l="1"/>
  <c r="C12" i="5" s="1"/>
  <c r="D13" i="5"/>
  <c r="C13" i="5" s="1"/>
  <c r="D19" i="5"/>
  <c r="D20" i="5"/>
  <c r="D21" i="5"/>
  <c r="D22" i="5"/>
  <c r="D23" i="5"/>
  <c r="D24" i="5"/>
  <c r="D25" i="5"/>
  <c r="D18" i="5"/>
  <c r="C26" i="5"/>
  <c r="D14" i="5" l="1"/>
  <c r="D26" i="5"/>
  <c r="G21" i="3" l="1"/>
  <c r="F21" i="3"/>
  <c r="F24" i="3" s="1"/>
  <c r="C11" i="5"/>
  <c r="C14" i="5" s="1"/>
  <c r="G24" i="3" l="1"/>
  <c r="D24" i="3" s="1"/>
  <c r="G23" i="3"/>
  <c r="D23" i="3" s="1"/>
  <c r="G22" i="3"/>
  <c r="D22" i="3" s="1"/>
  <c r="D21" i="3"/>
  <c r="F23" i="3"/>
  <c r="C23" i="3" s="1"/>
  <c r="C21" i="3"/>
  <c r="F22" i="3"/>
  <c r="C22" i="3" s="1"/>
  <c r="H21" i="3"/>
  <c r="E21" i="3" s="1"/>
  <c r="C24" i="3"/>
  <c r="H24" i="3" l="1"/>
  <c r="E24" i="3" s="1"/>
  <c r="H22" i="3"/>
  <c r="E22" i="3" s="1"/>
  <c r="H23" i="3"/>
  <c r="E2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 Jenny</author>
  </authors>
  <commentList>
    <comment ref="Q1" authorId="0" shapeId="0" xr:uid="{B75FB170-0B9B-4C05-A3E7-6455E3F0C335}">
      <text>
        <r>
          <rPr>
            <b/>
            <sz val="9"/>
            <color indexed="81"/>
            <rFont val="Tahoma"/>
            <family val="2"/>
          </rPr>
          <t>Li, Jenny:</t>
        </r>
        <r>
          <rPr>
            <sz val="9"/>
            <color indexed="81"/>
            <rFont val="Tahoma"/>
            <family val="2"/>
          </rPr>
          <t xml:space="preserve">
https://you.ubc.ca/financial-planning/cost#result</t>
        </r>
      </text>
    </comment>
    <comment ref="R1" authorId="0" shapeId="0" xr:uid="{8B3D0ADA-EE4F-4FE9-9ED3-1C5F77D863A0}">
      <text>
        <r>
          <rPr>
            <b/>
            <sz val="9"/>
            <color indexed="81"/>
            <rFont val="Tahoma"/>
            <family val="2"/>
          </rPr>
          <t>Li, Jenny:</t>
        </r>
        <r>
          <rPr>
            <sz val="9"/>
            <color indexed="81"/>
            <rFont val="Tahoma"/>
            <family val="2"/>
          </rPr>
          <t xml:space="preserve">
fromm IA 24-25</t>
        </r>
      </text>
    </comment>
    <comment ref="X1" authorId="0" shapeId="0" xr:uid="{57A10FD5-D8B1-478C-80D9-D5AA600660D5}">
      <text>
        <r>
          <rPr>
            <b/>
            <sz val="9"/>
            <color indexed="81"/>
            <rFont val="Tahoma"/>
            <family val="2"/>
          </rPr>
          <t>Li, Jenny:</t>
        </r>
        <r>
          <rPr>
            <sz val="9"/>
            <color indexed="81"/>
            <rFont val="Tahoma"/>
            <family val="2"/>
          </rPr>
          <t xml:space="preserve">
https://you.ubc.ca/financial-planning/cost#result</t>
        </r>
      </text>
    </comment>
    <comment ref="Y1" authorId="0" shapeId="0" xr:uid="{F6F77466-E878-441C-9DF8-DB063F6F1E97}">
      <text>
        <r>
          <rPr>
            <b/>
            <sz val="9"/>
            <color indexed="81"/>
            <rFont val="Tahoma"/>
            <family val="2"/>
          </rPr>
          <t>Li, Jenny:</t>
        </r>
        <r>
          <rPr>
            <sz val="9"/>
            <color indexed="81"/>
            <rFont val="Tahoma"/>
            <family val="2"/>
          </rPr>
          <t xml:space="preserve">
fromm IA 24-25</t>
        </r>
      </text>
    </comment>
  </commentList>
</comments>
</file>

<file path=xl/sharedStrings.xml><?xml version="1.0" encoding="utf-8"?>
<sst xmlns="http://schemas.openxmlformats.org/spreadsheetml/2006/main" count="464" uniqueCount="89">
  <si>
    <t>Domestic</t>
  </si>
  <si>
    <t>International</t>
  </si>
  <si>
    <t>Program</t>
  </si>
  <si>
    <t>Per-credit amount (Domestic)</t>
  </si>
  <si>
    <t>Applied Science (Year 1)</t>
  </si>
  <si>
    <t>Applied Science (Years 2 to 5)</t>
  </si>
  <si>
    <t>Arts</t>
  </si>
  <si>
    <t>Commerce (Year 1)</t>
  </si>
  <si>
    <t>Commerce (Years 2 to 4)</t>
  </si>
  <si>
    <t>Computer Science</t>
  </si>
  <si>
    <t>Dental Hygiene</t>
  </si>
  <si>
    <t>Design in Architecture, Landscape Architecture and Urbanism</t>
  </si>
  <si>
    <t>Environmental Design</t>
  </si>
  <si>
    <t>Fine Arts</t>
  </si>
  <si>
    <t>Forestry – Natural Resources</t>
  </si>
  <si>
    <t>Indigenous Land Stewardship</t>
  </si>
  <si>
    <t>International Economics</t>
  </si>
  <si>
    <t>Kinesiology</t>
  </si>
  <si>
    <t>Land &amp; Food Systems</t>
  </si>
  <si>
    <t>Media Studies</t>
  </si>
  <si>
    <t>Medical Laboratory Science</t>
  </si>
  <si>
    <t>Midwifery</t>
  </si>
  <si>
    <t>Music</t>
  </si>
  <si>
    <t>Nursing</t>
  </si>
  <si>
    <t>Pharmaceutical Sciences</t>
  </si>
  <si>
    <t>Science</t>
  </si>
  <si>
    <t>Social Work</t>
  </si>
  <si>
    <t>Urban Forestry</t>
  </si>
  <si>
    <t>Student Status</t>
  </si>
  <si>
    <t>Credit Load</t>
  </si>
  <si>
    <t>Tuition/credit</t>
  </si>
  <si>
    <t>Year of study</t>
  </si>
  <si>
    <t>Total months of study</t>
  </si>
  <si>
    <t>First-year full course load</t>
  </si>
  <si>
    <t>Groceries (including household supplies)</t>
  </si>
  <si>
    <t>Health insurance</t>
  </si>
  <si>
    <t>Transportation (gas, car insurance, parking, maintenance)</t>
  </si>
  <si>
    <t>Student fees</t>
  </si>
  <si>
    <t>Books</t>
  </si>
  <si>
    <t>Books/supplies</t>
  </si>
  <si>
    <t>Campus</t>
  </si>
  <si>
    <t>Vancouver</t>
  </si>
  <si>
    <t>Okanagan</t>
  </si>
  <si>
    <t>Bachelor's Degree</t>
  </si>
  <si>
    <t>Item</t>
  </si>
  <si>
    <t>Monthly cost</t>
  </si>
  <si>
    <t>Tuition</t>
  </si>
  <si>
    <t>Total in Canadian $</t>
  </si>
  <si>
    <t>Semester cost</t>
  </si>
  <si>
    <t>Student Fees</t>
  </si>
  <si>
    <t>Education</t>
  </si>
  <si>
    <t>Human Kinetics</t>
  </si>
  <si>
    <t>Health and Exercise Sciences</t>
  </si>
  <si>
    <t>Management</t>
  </si>
  <si>
    <t>Nsyilxcn Language Fluency</t>
  </si>
  <si>
    <t>NłeɁkepmx Language Fluency</t>
  </si>
  <si>
    <t>St’át’imc Language Fluency</t>
  </si>
  <si>
    <t>Lookup</t>
  </si>
  <si>
    <t>Lookup domesstic</t>
  </si>
  <si>
    <t>fixed value</t>
  </si>
  <si>
    <t>combination from C4-C6</t>
  </si>
  <si>
    <t>Total</t>
  </si>
  <si>
    <t>Education expeneses including student fees and books</t>
  </si>
  <si>
    <t>SEMESTER LIVING EXPENSES (8 months: September to April)</t>
  </si>
  <si>
    <t>=total educational expenses / semster</t>
  </si>
  <si>
    <t>=total educational expenses / semster x (1+Year 2 tuition increase rate)</t>
  </si>
  <si>
    <t>=total educational expenses / semster x (1+Year 2 tuition increase rate) x (1+Year 3 tuition increase rate)</t>
  </si>
  <si>
    <t>=total educational expenses / semster x (1+Year 2 tuition increase rate) x (1+Year 3 tuition increase rate) x (1+Year 3 tuition increase rate)</t>
  </si>
  <si>
    <t>Citizenship</t>
  </si>
  <si>
    <t>SEMESTER EDUCATIONAL EXPENSES (8 months: September to April), based on 30-credit course load average. All estimates are in Canadian currency.</t>
  </si>
  <si>
    <t>Housing / Rent</t>
  </si>
  <si>
    <t>Technology (cell phone, internet)</t>
  </si>
  <si>
    <t>Utilities (cable, hydro)</t>
  </si>
  <si>
    <t>Personal (clothing, toiletries) and entertainment (exercise, recreation)</t>
  </si>
  <si>
    <t>Miscellaneous</t>
  </si>
  <si>
    <t>This worksheet is an estimate, and is not intended to be a fully accurate cost calculator. The information is meant to be helpful and used for planning purposes. This worksheet is applicable for the majority of fulltime undergraduate degree costs and general living, based on 30-credit course load average. All estimates are in Canadian currency.</t>
  </si>
  <si>
    <t>Year 2</t>
  </si>
  <si>
    <t>Year 3</t>
  </si>
  <si>
    <t>Year 4</t>
  </si>
  <si>
    <t>TOTAL EDUCATIONAL AND LIVING COSTS ESTIMATE</t>
  </si>
  <si>
    <t>Educational</t>
  </si>
  <si>
    <t xml:space="preserve"> Living</t>
  </si>
  <si>
    <t>This worksheet is an estimate, and not a fully accurate cost calculator. The information is meant to be helpful for planning purposes for the majority of undergraduate programs for students studying fulltime. (please complete fields in green)</t>
  </si>
  <si>
    <t>Year of Study</t>
  </si>
  <si>
    <t>Anticipated Tuition Rate Increase / Year</t>
  </si>
  <si>
    <t xml:space="preserve">Enter estimated % </t>
  </si>
  <si>
    <t>Educational estimates below include the anticipated tuition increase. Livings costs and inflation cannot be predicted.</t>
  </si>
  <si>
    <t>Tuition fees are reviewed annually by the Board of Governors. In recent years, tuition increases have been 2% for continuing domestic students and 3% for continuing international students. (please complete fields in green below)</t>
  </si>
  <si>
    <t xml:space="preserve"> https://students.ubc.ca/finances/tuition-fees/undergraduate-tuition-fees/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</si>
</sst>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164" formatCode="0.0%"/>
    <numFmt numFmtId="165" formatCode="&quot;$&quot;#,##0.00"/>
    <numFmt numFmtId="166" formatCode="&quot;$&quot;#,##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5"/>
      <color theme="3"/>
      <name val="Calibri"/>
      <family val="2"/>
      <scheme val="minor"/>
    </font>
    <font>
      <sz val="11"/>
      <color theme="1"/>
      <name val="Meiryo"/>
      <family val="2"/>
    </font>
    <font>
      <sz val="12"/>
      <color theme="1"/>
      <name val="Meiryo"/>
      <family val="2"/>
    </font>
    <font>
      <b/>
      <sz val="12"/>
      <color theme="1"/>
      <name val="Meiryo"/>
      <family val="2"/>
    </font>
    <font>
      <b/>
      <sz val="11"/>
      <color theme="1"/>
      <name val="Meiryo"/>
      <family val="2"/>
    </font>
    <font>
      <b/>
      <sz val="11"/>
      <color theme="9" tint="-0.499984740745262"/>
      <name val="Meiryo"/>
      <family val="2"/>
    </font>
    <font>
      <b/>
      <sz val="12"/>
      <color theme="0"/>
      <name val="Meiryo"/>
      <family val="2"/>
    </font>
    <font>
      <i/>
      <sz val="11"/>
      <color theme="1"/>
      <name val="Meiryo"/>
      <family val="2"/>
    </font>
    <font>
      <i/>
      <sz val="8"/>
      <color theme="1"/>
      <name val="Meiryo"/>
      <family val="2"/>
    </font>
    <font>
      <sz val="11"/>
      <color rgb="FF0070C0"/>
      <name val="Calibri"/>
      <family val="2"/>
      <scheme val="minor"/>
    </font>
    <font>
      <b/>
      <sz val="11"/>
      <color rgb="FFFF0000"/>
      <name val="Meiryo"/>
      <family val="2"/>
    </font>
    <font>
      <sz val="11"/>
      <color rgb="FFFF0000"/>
      <name val="Meiryo"/>
      <family val="2"/>
    </font>
    <font>
      <sz val="12"/>
      <color theme="0"/>
      <name val="Meiryo"/>
      <family val="2"/>
    </font>
    <font>
      <sz val="11"/>
      <color theme="0"/>
      <name val="Meiryo"/>
      <family val="2"/>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6" tint="0.79998168889431442"/>
      </patternFill>
    </fill>
    <fill>
      <patternFill patternType="solid">
        <fgColor theme="4"/>
        <bgColor indexed="64"/>
      </patternFill>
    </fill>
    <fill>
      <patternFill patternType="solid">
        <fgColor theme="9" tint="0.39994506668294322"/>
        <bgColor indexed="64"/>
      </patternFill>
    </fill>
  </fills>
  <borders count="16">
    <border>
      <left/>
      <right/>
      <top/>
      <bottom/>
      <diagonal/>
    </border>
    <border>
      <left/>
      <right/>
      <top/>
      <bottom style="thick">
        <color theme="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bottom style="thin">
        <color theme="9" tint="-0.249977111117893"/>
      </bottom>
      <diagonal/>
    </border>
    <border>
      <left/>
      <right/>
      <top style="thin">
        <color theme="9" tint="-0.249977111117893"/>
      </top>
      <bottom style="double">
        <color theme="9" tint="-0.249977111117893"/>
      </bottom>
      <diagonal/>
    </border>
    <border>
      <left style="thin">
        <color theme="9" tint="0.39997558519241921"/>
      </left>
      <right/>
      <top style="thin">
        <color theme="9" tint="0.39997558519241921"/>
      </top>
      <bottom style="thin">
        <color theme="9" tint="0.39997558519241921"/>
      </bottom>
      <diagonal/>
    </border>
    <border>
      <left style="thin">
        <color theme="6" tint="0.39997558519241921"/>
      </left>
      <right/>
      <top/>
      <bottom style="thick">
        <color theme="4"/>
      </bottom>
      <diagonal/>
    </border>
    <border>
      <left/>
      <right style="thin">
        <color theme="6" tint="0.39997558519241921"/>
      </right>
      <top/>
      <bottom style="thick">
        <color theme="4"/>
      </bottom>
      <diagonal/>
    </border>
    <border>
      <left/>
      <right/>
      <top style="thin">
        <color theme="9" tint="-0.249977111117893"/>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top/>
      <bottom/>
      <diagonal/>
    </border>
    <border>
      <left style="thin">
        <color indexed="64"/>
      </left>
      <right style="thin">
        <color indexed="64"/>
      </right>
      <top style="thin">
        <color indexed="64"/>
      </top>
      <bottom style="thin">
        <color indexed="64"/>
      </bottom>
      <diagonal/>
    </border>
    <border>
      <left/>
      <right style="thin">
        <color theme="9" tint="-0.249977111117893"/>
      </right>
      <top style="thin">
        <color theme="9" tint="-0.249977111117893"/>
      </top>
      <bottom style="thin">
        <color theme="9" tint="-0.249977111117893"/>
      </bottom>
      <diagonal/>
    </border>
    <border>
      <left style="thin">
        <color theme="9" tint="0.39997558519241921"/>
      </left>
      <right/>
      <top style="thin">
        <color theme="9" tint="0.3999755851924192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1" applyNumberFormat="0" applyFill="0" applyAlignment="0" applyProtection="0"/>
  </cellStyleXfs>
  <cellXfs count="90">
    <xf numFmtId="0" fontId="0" fillId="0" borderId="0" xfId="0"/>
    <xf numFmtId="0" fontId="0" fillId="0" borderId="0" xfId="0" applyAlignment="1">
      <alignment vertical="center"/>
    </xf>
    <xf numFmtId="0" fontId="6" fillId="3" borderId="0" xfId="0" applyFont="1" applyFill="1" applyAlignment="1">
      <alignment vertical="center"/>
    </xf>
    <xf numFmtId="0" fontId="6" fillId="3" borderId="0" xfId="0" applyFont="1" applyFill="1" applyBorder="1" applyAlignment="1">
      <alignment horizontal="left" vertical="center"/>
    </xf>
    <xf numFmtId="0" fontId="10" fillId="3" borderId="0" xfId="0" applyFont="1" applyFill="1" applyAlignment="1">
      <alignment vertical="center"/>
    </xf>
    <xf numFmtId="0" fontId="7" fillId="3" borderId="0" xfId="0" applyFont="1" applyFill="1" applyBorder="1" applyAlignment="1">
      <alignment horizontal="left" vertical="center"/>
    </xf>
    <xf numFmtId="0" fontId="8" fillId="3" borderId="6" xfId="0" applyFont="1" applyFill="1" applyBorder="1" applyAlignment="1">
      <alignment horizontal="left" vertical="center"/>
    </xf>
    <xf numFmtId="0" fontId="9" fillId="3" borderId="0" xfId="0" applyFont="1" applyFill="1" applyAlignment="1">
      <alignment horizontal="right" vertical="center"/>
    </xf>
    <xf numFmtId="0" fontId="9" fillId="3" borderId="0" xfId="0" applyFont="1" applyFill="1" applyAlignment="1">
      <alignment vertical="center"/>
    </xf>
    <xf numFmtId="0" fontId="7" fillId="4" borderId="0" xfId="0" applyFont="1" applyFill="1" applyBorder="1" applyAlignment="1">
      <alignment horizontal="left" vertical="center"/>
    </xf>
    <xf numFmtId="0" fontId="7" fillId="4" borderId="5" xfId="0" applyFont="1" applyFill="1" applyBorder="1" applyAlignment="1">
      <alignment horizontal="left" vertical="center"/>
    </xf>
    <xf numFmtId="0" fontId="12" fillId="3" borderId="0" xfId="0" applyFont="1" applyFill="1" applyAlignment="1">
      <alignment vertical="center"/>
    </xf>
    <xf numFmtId="0" fontId="8" fillId="3" borderId="10" xfId="0" applyFont="1" applyFill="1" applyBorder="1" applyAlignment="1">
      <alignment horizontal="left" vertical="center"/>
    </xf>
    <xf numFmtId="0" fontId="6" fillId="3"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3" borderId="0" xfId="0" applyFont="1" applyFill="1"/>
    <xf numFmtId="44" fontId="6" fillId="3" borderId="0" xfId="1" applyFont="1" applyFill="1" applyBorder="1" applyAlignment="1" applyProtection="1">
      <alignment vertical="center"/>
      <protection locked="0"/>
    </xf>
    <xf numFmtId="0" fontId="6" fillId="3" borderId="11" xfId="0" applyFont="1" applyFill="1" applyBorder="1" applyAlignment="1">
      <alignment horizontal="center"/>
    </xf>
    <xf numFmtId="0" fontId="6" fillId="5" borderId="11" xfId="0" applyFont="1" applyFill="1" applyBorder="1" applyAlignment="1">
      <alignment horizontal="center" vertical="center" wrapText="1"/>
    </xf>
    <xf numFmtId="0" fontId="6" fillId="3" borderId="0" xfId="0" applyFont="1" applyFill="1" applyBorder="1" applyAlignment="1">
      <alignment horizontal="right" vertical="center"/>
    </xf>
    <xf numFmtId="8" fontId="8" fillId="3" borderId="0" xfId="0" applyNumberFormat="1" applyFont="1" applyFill="1" applyBorder="1" applyAlignment="1">
      <alignment horizontal="left"/>
    </xf>
    <xf numFmtId="8" fontId="9" fillId="3" borderId="0" xfId="0" applyNumberFormat="1" applyFont="1" applyFill="1" applyBorder="1" applyAlignment="1">
      <alignment horizontal="center"/>
    </xf>
    <xf numFmtId="0" fontId="2" fillId="0" borderId="0" xfId="0" applyFont="1" applyAlignment="1"/>
    <xf numFmtId="0" fontId="0" fillId="0" borderId="0" xfId="0" applyAlignment="1"/>
    <xf numFmtId="0" fontId="2" fillId="0" borderId="0" xfId="0" applyFont="1" applyAlignment="1">
      <alignment horizontal="center" vertical="center"/>
    </xf>
    <xf numFmtId="0" fontId="0" fillId="2" borderId="0" xfId="0" applyFill="1" applyAlignment="1"/>
    <xf numFmtId="0" fontId="7" fillId="3" borderId="0" xfId="0" applyFont="1" applyFill="1" applyAlignment="1">
      <alignment vertical="center"/>
    </xf>
    <xf numFmtId="165" fontId="2" fillId="0" borderId="0" xfId="0" applyNumberFormat="1" applyFont="1" applyAlignment="1">
      <alignment horizontal="center" vertical="center"/>
    </xf>
    <xf numFmtId="165" fontId="0" fillId="0" borderId="0" xfId="0" applyNumberFormat="1" applyAlignment="1">
      <alignment vertical="center"/>
    </xf>
    <xf numFmtId="165" fontId="0" fillId="0" borderId="0" xfId="0" applyNumberFormat="1" applyAlignment="1"/>
    <xf numFmtId="0" fontId="14" fillId="0" borderId="0" xfId="0" applyFont="1" applyAlignment="1"/>
    <xf numFmtId="0" fontId="14" fillId="0" borderId="0" xfId="0" applyFont="1" applyAlignment="1">
      <alignment vertical="center"/>
    </xf>
    <xf numFmtId="165" fontId="14" fillId="0" borderId="0" xfId="1" applyNumberFormat="1" applyFont="1" applyAlignment="1"/>
    <xf numFmtId="165" fontId="14" fillId="0" borderId="0" xfId="0" applyNumberFormat="1" applyFont="1" applyAlignment="1">
      <alignment vertical="center"/>
    </xf>
    <xf numFmtId="165" fontId="14" fillId="0" borderId="0" xfId="0" applyNumberFormat="1" applyFont="1" applyAlignment="1"/>
    <xf numFmtId="165" fontId="14" fillId="0" borderId="0" xfId="1" applyNumberFormat="1" applyFont="1"/>
    <xf numFmtId="0" fontId="15" fillId="3" borderId="0" xfId="0" applyFont="1" applyFill="1" applyAlignment="1">
      <alignment vertical="center"/>
    </xf>
    <xf numFmtId="0" fontId="12" fillId="3" borderId="0" xfId="0" applyFont="1" applyFill="1" applyAlignment="1">
      <alignment vertical="center" wrapText="1"/>
    </xf>
    <xf numFmtId="44" fontId="6" fillId="3" borderId="0" xfId="1" quotePrefix="1" applyFont="1" applyFill="1" applyBorder="1" applyAlignment="1">
      <alignment horizontal="right" vertical="center"/>
    </xf>
    <xf numFmtId="0" fontId="0" fillId="0" borderId="0" xfId="0" applyFont="1" applyAlignment="1">
      <alignment vertical="center"/>
    </xf>
    <xf numFmtId="0" fontId="9" fillId="3" borderId="0" xfId="0" quotePrefix="1" applyFont="1" applyFill="1" applyBorder="1" applyAlignment="1">
      <alignment horizontal="right" vertical="center"/>
    </xf>
    <xf numFmtId="0" fontId="6" fillId="3" borderId="0" xfId="0" quotePrefix="1" applyFont="1" applyFill="1" applyBorder="1" applyAlignment="1">
      <alignment horizontal="right" vertical="center"/>
    </xf>
    <xf numFmtId="0" fontId="6" fillId="3" borderId="0" xfId="0" quotePrefix="1" applyFont="1" applyFill="1" applyAlignment="1">
      <alignment vertical="center"/>
    </xf>
    <xf numFmtId="0" fontId="9" fillId="3" borderId="0" xfId="0" applyFont="1" applyFill="1" applyBorder="1"/>
    <xf numFmtId="0" fontId="15" fillId="3" borderId="0" xfId="0" quotePrefix="1" applyFont="1" applyFill="1" applyBorder="1" applyAlignment="1">
      <alignment horizontal="right" vertical="center"/>
    </xf>
    <xf numFmtId="0" fontId="16" fillId="3" borderId="0" xfId="0" applyFont="1" applyFill="1" applyAlignment="1">
      <alignment vertical="center"/>
    </xf>
    <xf numFmtId="0" fontId="15" fillId="3" borderId="0" xfId="0" applyFont="1" applyFill="1" applyBorder="1" applyAlignment="1">
      <alignment vertical="center"/>
    </xf>
    <xf numFmtId="0" fontId="17" fillId="3" borderId="0" xfId="0" applyFont="1" applyFill="1" applyAlignment="1">
      <alignment vertical="center"/>
    </xf>
    <xf numFmtId="166" fontId="7" fillId="4" borderId="0" xfId="1" applyNumberFormat="1" applyFont="1" applyFill="1" applyAlignment="1">
      <alignment horizontal="center" vertical="center"/>
    </xf>
    <xf numFmtId="166" fontId="7" fillId="3" borderId="0" xfId="1" applyNumberFormat="1" applyFont="1" applyFill="1" applyAlignment="1">
      <alignment horizontal="center" vertical="center"/>
    </xf>
    <xf numFmtId="166" fontId="7" fillId="4" borderId="5" xfId="1" applyNumberFormat="1" applyFont="1" applyFill="1" applyBorder="1" applyAlignment="1">
      <alignment horizontal="center" vertical="center"/>
    </xf>
    <xf numFmtId="166" fontId="8" fillId="3" borderId="6" xfId="1" applyNumberFormat="1" applyFont="1" applyFill="1" applyBorder="1" applyAlignment="1">
      <alignment horizontal="center" vertical="center"/>
    </xf>
    <xf numFmtId="166" fontId="7" fillId="0" borderId="4" xfId="1" applyNumberFormat="1" applyFont="1" applyFill="1" applyBorder="1" applyAlignment="1">
      <alignment horizontal="center" vertical="center"/>
    </xf>
    <xf numFmtId="166" fontId="8" fillId="3" borderId="10" xfId="1" applyNumberFormat="1" applyFont="1" applyFill="1" applyBorder="1" applyAlignment="1">
      <alignment horizontal="center" vertical="center"/>
    </xf>
    <xf numFmtId="0" fontId="6" fillId="3" borderId="0" xfId="0" applyFont="1" applyFill="1" applyAlignment="1">
      <alignment wrapText="1"/>
    </xf>
    <xf numFmtId="0" fontId="9" fillId="0" borderId="11" xfId="0" applyNumberFormat="1" applyFont="1" applyFill="1" applyBorder="1" applyAlignment="1" applyProtection="1">
      <alignment horizontal="center" vertical="center"/>
    </xf>
    <xf numFmtId="0" fontId="9" fillId="0" borderId="11" xfId="1" applyNumberFormat="1" applyFont="1" applyFill="1" applyBorder="1" applyAlignment="1" applyProtection="1">
      <alignment horizontal="center" vertical="center"/>
    </xf>
    <xf numFmtId="0" fontId="9" fillId="0" borderId="11" xfId="1" applyNumberFormat="1" applyFont="1" applyFill="1" applyBorder="1" applyAlignment="1" applyProtection="1">
      <alignment horizontal="center" vertical="center" wrapText="1"/>
    </xf>
    <xf numFmtId="0" fontId="18" fillId="3" borderId="0" xfId="0" applyFont="1" applyFill="1" applyBorder="1" applyAlignment="1">
      <alignment horizontal="right" vertical="center"/>
    </xf>
    <xf numFmtId="0" fontId="18" fillId="3" borderId="0" xfId="0" quotePrefix="1" applyFont="1" applyFill="1" applyBorder="1" applyAlignment="1">
      <alignment horizontal="right" vertical="center"/>
    </xf>
    <xf numFmtId="0" fontId="18" fillId="3" borderId="0" xfId="0" applyFont="1" applyFill="1" applyBorder="1"/>
    <xf numFmtId="0" fontId="18" fillId="3" borderId="0" xfId="0" applyFont="1" applyFill="1"/>
    <xf numFmtId="2" fontId="18" fillId="3" borderId="0" xfId="0" quotePrefix="1" applyNumberFormat="1" applyFont="1" applyFill="1"/>
    <xf numFmtId="0" fontId="18" fillId="3" borderId="0" xfId="0" quotePrefix="1" applyFont="1" applyFill="1" applyAlignment="1"/>
    <xf numFmtId="0" fontId="11" fillId="6" borderId="1" xfId="3" applyFont="1" applyFill="1" applyAlignment="1">
      <alignment horizontal="left" vertical="center"/>
    </xf>
    <xf numFmtId="0" fontId="11" fillId="6" borderId="1" xfId="3" applyFont="1" applyFill="1" applyAlignment="1">
      <alignment horizontal="center" vertical="center"/>
    </xf>
    <xf numFmtId="0" fontId="11" fillId="6" borderId="8" xfId="3" applyFont="1" applyFill="1" applyBorder="1" applyAlignment="1">
      <alignment horizontal="left" vertical="center"/>
    </xf>
    <xf numFmtId="0" fontId="11" fillId="6" borderId="1" xfId="3" applyFont="1" applyFill="1" applyBorder="1" applyAlignment="1">
      <alignment horizontal="center" vertical="center"/>
    </xf>
    <xf numFmtId="0" fontId="11" fillId="6" borderId="9" xfId="3" applyFont="1" applyFill="1" applyBorder="1" applyAlignment="1">
      <alignment horizontal="center" vertical="center"/>
    </xf>
    <xf numFmtId="8" fontId="8" fillId="6" borderId="0" xfId="0" applyNumberFormat="1" applyFont="1" applyFill="1" applyBorder="1" applyAlignment="1">
      <alignment horizontal="center" vertical="center"/>
    </xf>
    <xf numFmtId="8" fontId="11" fillId="6" borderId="7" xfId="0" applyNumberFormat="1" applyFont="1" applyFill="1" applyBorder="1" applyAlignment="1">
      <alignment horizontal="center" vertical="center"/>
    </xf>
    <xf numFmtId="0" fontId="18" fillId="3" borderId="0" xfId="0" applyFont="1" applyFill="1" applyAlignment="1">
      <alignment horizontal="right" vertical="center"/>
    </xf>
    <xf numFmtId="44" fontId="18" fillId="3" borderId="0" xfId="1" quotePrefix="1" applyFont="1" applyFill="1" applyBorder="1" applyAlignment="1">
      <alignment horizontal="right" vertical="center"/>
    </xf>
    <xf numFmtId="166" fontId="6" fillId="5" borderId="11" xfId="0" quotePrefix="1" applyNumberFormat="1" applyFont="1" applyFill="1" applyBorder="1" applyAlignment="1">
      <alignment horizontal="center" vertical="center" wrapText="1"/>
    </xf>
    <xf numFmtId="166" fontId="6" fillId="3" borderId="11" xfId="0" applyNumberFormat="1" applyFont="1" applyFill="1" applyBorder="1" applyAlignment="1">
      <alignment horizontal="center"/>
    </xf>
    <xf numFmtId="166" fontId="6" fillId="3" borderId="11" xfId="0" quotePrefix="1" applyNumberFormat="1" applyFont="1" applyFill="1" applyBorder="1" applyAlignment="1">
      <alignment horizontal="center"/>
    </xf>
    <xf numFmtId="166" fontId="6" fillId="5" borderId="11" xfId="0" applyNumberFormat="1" applyFont="1" applyFill="1" applyBorder="1" applyAlignment="1">
      <alignment horizontal="center" vertical="center" wrapText="1"/>
    </xf>
    <xf numFmtId="164" fontId="6" fillId="7" borderId="11" xfId="2" applyNumberFormat="1" applyFont="1" applyFill="1" applyBorder="1" applyAlignment="1" applyProtection="1">
      <alignment horizontal="center" vertical="center"/>
      <protection locked="0"/>
    </xf>
    <xf numFmtId="0" fontId="8" fillId="7" borderId="11" xfId="0" applyFont="1" applyFill="1" applyBorder="1" applyAlignment="1" applyProtection="1">
      <alignment horizontal="center" vertical="center"/>
      <protection locked="0"/>
    </xf>
    <xf numFmtId="0" fontId="8" fillId="7" borderId="11" xfId="0" applyFont="1" applyFill="1" applyBorder="1" applyAlignment="1" applyProtection="1">
      <alignment horizontal="center" vertical="center" wrapText="1"/>
      <protection locked="0"/>
    </xf>
    <xf numFmtId="166" fontId="7" fillId="7" borderId="3" xfId="1" applyNumberFormat="1" applyFont="1" applyFill="1" applyBorder="1" applyAlignment="1" applyProtection="1">
      <alignment horizontal="center" vertical="center"/>
      <protection locked="0"/>
    </xf>
    <xf numFmtId="164" fontId="6" fillId="7" borderId="14" xfId="2" applyNumberFormat="1" applyFont="1" applyFill="1" applyBorder="1" applyAlignment="1" applyProtection="1">
      <alignment horizontal="center" vertical="center"/>
      <protection locked="0"/>
    </xf>
    <xf numFmtId="8" fontId="11" fillId="6" borderId="15" xfId="0" applyNumberFormat="1" applyFont="1" applyFill="1" applyBorder="1" applyAlignment="1">
      <alignment horizontal="center" vertical="center"/>
    </xf>
    <xf numFmtId="0" fontId="6" fillId="3" borderId="13" xfId="0" applyFont="1" applyFill="1" applyBorder="1" applyAlignment="1">
      <alignment horizontal="center" vertical="center"/>
    </xf>
    <xf numFmtId="0" fontId="12" fillId="3" borderId="0" xfId="0" applyFont="1" applyFill="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wrapText="1"/>
    </xf>
    <xf numFmtId="9" fontId="13" fillId="3" borderId="12" xfId="2" applyFont="1" applyFill="1" applyBorder="1" applyAlignment="1">
      <alignment horizontal="left" vertical="center" wrapText="1"/>
    </xf>
    <xf numFmtId="9" fontId="13" fillId="3" borderId="0" xfId="2" applyFont="1" applyFill="1" applyBorder="1" applyAlignment="1">
      <alignment horizontal="left" vertical="center" wrapText="1"/>
    </xf>
    <xf numFmtId="0" fontId="12" fillId="3" borderId="0" xfId="0" applyFont="1" applyFill="1" applyAlignment="1">
      <alignment horizontal="center" wrapText="1"/>
    </xf>
  </cellXfs>
  <cellStyles count="4">
    <cellStyle name="Currency" xfId="1" builtinId="4"/>
    <cellStyle name="Heading 1" xfId="3" builtinId="16"/>
    <cellStyle name="Normal" xfId="0" builtinId="0"/>
    <cellStyle name="Percent" xfId="2" builtinId="5"/>
  </cellStyles>
  <dxfs count="23">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theme="1"/>
        <name val="Meiryo"/>
        <family val="2"/>
        <scheme val="none"/>
      </font>
      <numFmt numFmtId="166" formatCode="&quot;$&quot;#,##0"/>
      <fill>
        <patternFill patternType="none">
          <fgColor indexed="64"/>
          <bgColor theme="0"/>
        </patternFill>
      </fill>
      <alignment horizontal="center" vertical="bottom" textRotation="0" wrapText="0"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border>
    </dxf>
    <dxf>
      <font>
        <strike val="0"/>
        <outline val="0"/>
        <shadow val="0"/>
        <u val="none"/>
        <vertAlign val="baseline"/>
        <color theme="1"/>
        <name val="Meiryo"/>
        <family val="2"/>
        <scheme val="none"/>
      </font>
      <numFmt numFmtId="166" formatCode="&quot;$&quo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theme="1"/>
        <name val="Meiryo"/>
        <family val="2"/>
        <scheme val="none"/>
      </font>
      <numFmt numFmtId="166" formatCode="&quot;$&quot;#,##0"/>
      <fill>
        <patternFill patternType="none">
          <fgColor indexed="64"/>
          <bgColor theme="0"/>
        </patternFill>
      </fill>
      <alignment horizontal="center" vertical="bottom" textRotation="0" wrapText="0" indent="0" justifyLastLine="0" shrinkToFit="0" readingOrder="0"/>
      <border diagonalUp="0" diagonalDown="0" outline="0">
        <left style="thin">
          <color theme="9" tint="-0.249977111117893"/>
        </left>
        <right style="thin">
          <color theme="9" tint="-0.249977111117893"/>
        </right>
        <top style="thin">
          <color theme="9" tint="-0.249977111117893"/>
        </top>
        <bottom style="thin">
          <color theme="9" tint="-0.249977111117893"/>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Meiryo"/>
        <family val="2"/>
        <scheme val="none"/>
      </font>
      <fill>
        <patternFill patternType="none">
          <fgColor indexed="64"/>
          <bgColor theme="0"/>
        </patternFill>
      </fill>
      <alignment horizontal="center" vertical="bottom" textRotation="0" wrapText="0" indent="0" justifyLastLine="0" shrinkToFit="0" readingOrder="0"/>
      <border diagonalUp="0" diagonalDown="0" outline="0">
        <left style="thin">
          <color theme="9" tint="-0.249977111117893"/>
        </left>
        <right style="thin">
          <color theme="9" tint="-0.249977111117893"/>
        </right>
        <top style="thin">
          <color theme="9" tint="-0.249977111117893"/>
        </top>
        <bottom style="thin">
          <color theme="9" tint="-0.249977111117893"/>
        </bottom>
      </border>
    </dxf>
    <dxf>
      <font>
        <strike val="0"/>
        <outline val="0"/>
        <shadow val="0"/>
        <u val="none"/>
        <vertAlign val="baseline"/>
        <sz val="11"/>
        <color theme="1"/>
        <name val="Meiryo"/>
        <family val="2"/>
        <scheme val="none"/>
      </font>
      <numFmt numFmtId="12" formatCode="&quot;$&quot;#,##0.00_);[Red]\(&quot;$&quot;#,##0.00\)"/>
      <fill>
        <patternFill patternType="none">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Meiryo"/>
        <family val="2"/>
        <scheme val="none"/>
      </font>
      <numFmt numFmtId="12" formatCode="&quot;$&quot;#,##0.00_);[Red]\(&quot;$&quot;#,##0.00\)"/>
      <fill>
        <patternFill patternType="solid">
          <fgColor indexed="64"/>
          <bgColor theme="4"/>
        </patternFill>
      </fill>
      <alignment horizontal="center" vertical="center" textRotation="0" wrapText="0" indent="0" justifyLastLine="0" shrinkToFit="0" readingOrder="0"/>
    </dxf>
    <dxf>
      <numFmt numFmtId="166" formatCode="&quot;$&quot;#,##0"/>
    </dxf>
    <dxf>
      <numFmt numFmtId="166" formatCode="&quot;$&quot;#,##0"/>
    </dxf>
    <dxf>
      <border outline="0">
        <top style="thin">
          <color theme="6" tint="0.39997558519241921"/>
        </top>
        <bottom style="double">
          <color theme="9" tint="-0.249977111117893"/>
        </bottom>
      </border>
    </dxf>
    <dxf>
      <border outline="0">
        <bottom style="thick">
          <color theme="4"/>
        </bottom>
      </border>
    </dxf>
    <dxf>
      <fill>
        <patternFill patternType="solid">
          <fgColor indexed="64"/>
          <bgColor theme="4"/>
        </patternFill>
      </fill>
    </dxf>
    <dxf>
      <font>
        <strike val="0"/>
        <outline val="0"/>
        <shadow val="0"/>
        <u val="none"/>
        <vertAlign val="baseline"/>
        <sz val="12"/>
        <color theme="1"/>
        <name val="Meiryo"/>
        <family val="2"/>
        <scheme val="none"/>
      </font>
      <numFmt numFmtId="166" formatCode="&quot;$&quot;#,##0"/>
      <fill>
        <patternFill>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Meiryo"/>
        <family val="2"/>
        <scheme val="none"/>
      </font>
      <numFmt numFmtId="166" formatCode="&quot;$&quot;#,##0"/>
      <fill>
        <patternFill>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Meiryo"/>
        <family val="2"/>
        <scheme val="none"/>
      </font>
      <fill>
        <patternFill patternType="none">
          <fgColor indexed="64"/>
          <bgColor theme="0"/>
        </patternFill>
      </fill>
      <alignment horizontal="left" vertical="center" textRotation="0" wrapText="0" indent="0" justifyLastLine="0" shrinkToFit="0" readingOrder="0"/>
    </dxf>
    <dxf>
      <font>
        <strike val="0"/>
        <outline val="0"/>
        <shadow val="0"/>
        <u val="none"/>
        <vertAlign val="baseline"/>
        <sz val="12"/>
        <color theme="1"/>
        <name val="Meiryo"/>
        <family val="2"/>
        <scheme val="none"/>
      </font>
      <fill>
        <patternFill>
          <bgColor theme="0"/>
        </patternFill>
      </fill>
    </dxf>
    <dxf>
      <font>
        <strike val="0"/>
        <outline val="0"/>
        <shadow val="0"/>
        <u val="none"/>
        <vertAlign val="baseline"/>
        <sz val="12"/>
        <color theme="0"/>
        <name val="Meiryo"/>
        <family val="2"/>
        <scheme val="none"/>
      </font>
      <fill>
        <patternFill patternType="solid">
          <fgColor indexed="64"/>
          <bgColor theme="9" tint="-0.249977111117893"/>
        </patternFill>
      </fill>
      <alignment horizontal="center" vertical="center" textRotation="0" wrapText="0" indent="0" justifyLastLine="0" shrinkToFit="0" readingOrder="0"/>
    </dxf>
    <dxf>
      <fill>
        <patternFill>
          <fgColor theme="5" tint="0.79998168889431442"/>
          <bgColor theme="5" tint="0.79998168889431442"/>
        </patternFill>
      </fill>
    </dxf>
    <dxf>
      <font>
        <b/>
        <color theme="1"/>
      </font>
      <border>
        <left/>
        <right/>
        <top style="medium">
          <color theme="7"/>
        </top>
        <bottom style="medium">
          <color theme="7"/>
        </bottom>
        <vertical/>
        <horizontal style="medium">
          <color theme="7"/>
        </horizontal>
      </border>
    </dxf>
    <dxf>
      <font>
        <b/>
        <i val="0"/>
        <color theme="0"/>
      </font>
      <fill>
        <patternFill patternType="solid">
          <fgColor theme="7"/>
          <bgColor theme="7"/>
        </patternFill>
      </fill>
    </dxf>
    <dxf>
      <font>
        <color theme="1"/>
      </font>
      <fill>
        <patternFill patternType="none">
          <bgColor auto="1"/>
        </patternFill>
      </fill>
      <border diagonalUp="0" diagonalDown="0">
        <left/>
        <right/>
        <top/>
        <bottom/>
        <vertical/>
        <horizontal/>
      </border>
    </dxf>
  </dxfs>
  <tableStyles count="1" defaultTableStyle="TableStyleMedium2" defaultPivotStyle="PivotStyleLight16">
    <tableStyle name="University budget" pivot="0" count="4" xr9:uid="{00000000-0011-0000-FFFF-FFFF00000000}">
      <tableStyleElement type="wholeTable" dxfId="22"/>
      <tableStyleElement type="headerRow" dxfId="21"/>
      <tableStyleElement type="total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8554AEE-C223-4533-8C07-277A77874D36}" name="Semester_Expenses" displayName="Semester_Expenses" ref="B10:D13" totalsRowShown="0" headerRowDxfId="18" dataDxfId="17" headerRowCellStyle="Heading 1">
  <tableColumns count="3">
    <tableColumn id="1" xr3:uid="{C746F718-70E8-44F8-BE0D-40B8320434B5}" name="Item" dataDxfId="16"/>
    <tableColumn id="2" xr3:uid="{09C3456E-3AF4-43C0-969B-EB0BA220FA19}" name="Monthly cost" dataDxfId="15" dataCellStyle="Currency">
      <calculatedColumnFormula>D11/$I$13</calculatedColumnFormula>
    </tableColumn>
    <tableColumn id="3" xr3:uid="{68373901-EA01-4FA0-8F17-FC2DF7B01D8F}" name="Semester cost" dataDxfId="14" dataCellStyle="Currency"/>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E75035-6CAC-4913-968A-3DF0E3E0DF7E}" name="Semester_Living_Expenses" displayName="Semester_Living_Expenses" ref="B17:D26" totalsRowShown="0" headerRowDxfId="13" headerRowBorderDxfId="12" tableBorderDxfId="11">
  <tableColumns count="3">
    <tableColumn id="1" xr3:uid="{312366A6-524F-4B34-988C-4AB1AF9B48C2}" name="Item"/>
    <tableColumn id="2" xr3:uid="{1DD6C817-DF75-41C6-91BB-ACEF82172DC3}" name="Monthly cost" dataDxfId="10"/>
    <tableColumn id="3" xr3:uid="{C429B934-4329-449D-A006-D1F669BC0619}" name="Semester cost" dataDxfId="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42085CE-D83E-4388-9D35-E094656B220A}" name="Table4" displayName="Table4" ref="B20:E24" totalsRowShown="0" headerRowDxfId="8" dataDxfId="7">
  <tableColumns count="4">
    <tableColumn id="1" xr3:uid="{4C27AC08-7C3D-474D-AC87-4169E53860C9}" name="Year of Study" dataDxfId="6" totalsRowDxfId="5"/>
    <tableColumn id="2" xr3:uid="{195755F7-98AD-46C8-9E14-3ACB63F13B3C}" name="Educational" dataDxfId="4" totalsRowDxfId="3">
      <calculatedColumnFormula>IF($F$6&gt;=1,F21,"")</calculatedColumnFormula>
    </tableColumn>
    <tableColumn id="5" xr3:uid="{B62B16C8-BE7D-4392-BF36-23F524CB688B}" name=" Living" dataDxfId="2">
      <calculatedColumnFormula>IF(F6&gt;=1,G21,"")</calculatedColumnFormula>
    </tableColumn>
    <tableColumn id="3" xr3:uid="{941875A6-7C21-4704-B024-E3CB126E863F}" name="Total" dataDxfId="1" totalsRowDxfId="0">
      <calculatedColumnFormula>IF($F$6&gt;=1,H21,"")</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E7286-C45F-492C-8C95-FD03F6302013}">
  <dimension ref="B1:K28"/>
  <sheetViews>
    <sheetView tabSelected="1" zoomScale="87" zoomScaleNormal="87" workbookViewId="0">
      <selection activeCell="C6" sqref="C6"/>
    </sheetView>
  </sheetViews>
  <sheetFormatPr defaultColWidth="9.1796875" defaultRowHeight="17.5" x14ac:dyDescent="0.35"/>
  <cols>
    <col min="1" max="1" width="10.453125" style="2" customWidth="1"/>
    <col min="2" max="2" width="46" style="2" customWidth="1"/>
    <col min="3" max="4" width="25.453125" style="2" customWidth="1"/>
    <col min="5" max="5" width="9.1796875" style="2"/>
    <col min="6" max="8" width="0" style="2" hidden="1" customWidth="1"/>
    <col min="9" max="9" width="13.81640625" style="2" hidden="1" customWidth="1"/>
    <col min="10" max="12" width="0" style="2" hidden="1" customWidth="1"/>
    <col min="13" max="16384" width="9.1796875" style="2"/>
  </cols>
  <sheetData>
    <row r="1" spans="2:11" ht="32.5" customHeight="1" x14ac:dyDescent="0.35">
      <c r="B1" s="84" t="s">
        <v>82</v>
      </c>
      <c r="C1" s="84"/>
      <c r="D1" s="84"/>
    </row>
    <row r="2" spans="2:11" ht="32.5" customHeight="1" x14ac:dyDescent="0.35">
      <c r="B2" s="84"/>
      <c r="C2" s="84"/>
      <c r="D2" s="84"/>
    </row>
    <row r="3" spans="2:11" x14ac:dyDescent="0.35">
      <c r="B3" s="11"/>
    </row>
    <row r="4" spans="2:11" s="26" customFormat="1" ht="24.75" customHeight="1" x14ac:dyDescent="0.35">
      <c r="B4" s="26" t="s">
        <v>40</v>
      </c>
      <c r="C4" s="78"/>
      <c r="D4" s="47">
        <f>C4</f>
        <v>0</v>
      </c>
    </row>
    <row r="5" spans="2:11" s="26" customFormat="1" ht="24.75" customHeight="1" x14ac:dyDescent="0.35">
      <c r="B5" s="5" t="s">
        <v>68</v>
      </c>
      <c r="C5" s="78"/>
      <c r="D5" s="47">
        <f>C5</f>
        <v>0</v>
      </c>
    </row>
    <row r="6" spans="2:11" s="26" customFormat="1" ht="24" customHeight="1" x14ac:dyDescent="0.35">
      <c r="B6" s="5" t="s">
        <v>43</v>
      </c>
      <c r="C6" s="79"/>
      <c r="D6" s="47">
        <f>C6</f>
        <v>0</v>
      </c>
    </row>
    <row r="8" spans="2:11" ht="29.25" customHeight="1" x14ac:dyDescent="0.35">
      <c r="B8" s="85" t="s">
        <v>69</v>
      </c>
      <c r="C8" s="85"/>
      <c r="D8" s="85"/>
      <c r="H8" s="2" t="s">
        <v>57</v>
      </c>
      <c r="I8" s="2" t="str">
        <f>C4&amp;C5&amp;C6</f>
        <v/>
      </c>
    </row>
    <row r="9" spans="2:11" ht="29.25" customHeight="1" x14ac:dyDescent="0.35">
      <c r="B9" s="85"/>
      <c r="C9" s="85"/>
      <c r="D9" s="85"/>
    </row>
    <row r="10" spans="2:11" ht="30" customHeight="1" thickBot="1" x14ac:dyDescent="0.4">
      <c r="B10" s="64" t="s">
        <v>44</v>
      </c>
      <c r="C10" s="65" t="s">
        <v>45</v>
      </c>
      <c r="D10" s="65" t="s">
        <v>48</v>
      </c>
      <c r="H10" s="19" t="s">
        <v>30</v>
      </c>
      <c r="I10" s="38" t="e">
        <f>VLOOKUP(I8,Sheet2!M:N,2,FALSE)</f>
        <v>#N/A</v>
      </c>
      <c r="K10" s="39"/>
    </row>
    <row r="11" spans="2:11" ht="30" customHeight="1" thickTop="1" x14ac:dyDescent="0.35">
      <c r="B11" s="9" t="s">
        <v>46</v>
      </c>
      <c r="C11" s="48" t="e">
        <f>D11/$I$13</f>
        <v>#N/A</v>
      </c>
      <c r="D11" s="48" t="e">
        <f>I10*I11</f>
        <v>#N/A</v>
      </c>
      <c r="H11" s="19" t="s">
        <v>29</v>
      </c>
      <c r="I11" s="44">
        <v>30</v>
      </c>
      <c r="J11" s="45"/>
      <c r="K11" s="36" t="s">
        <v>59</v>
      </c>
    </row>
    <row r="12" spans="2:11" ht="30" customHeight="1" x14ac:dyDescent="0.35">
      <c r="B12" s="5" t="s">
        <v>49</v>
      </c>
      <c r="C12" s="49" t="e">
        <f t="shared" ref="C12:C13" si="0">D12/$I$13</f>
        <v>#N/A</v>
      </c>
      <c r="D12" s="49" t="e">
        <f>I15</f>
        <v>#N/A</v>
      </c>
      <c r="H12" s="19" t="s">
        <v>31</v>
      </c>
      <c r="I12" s="41" t="e">
        <f>VLOOKUP(I8,Sheet2!M:P,4,FALSE)</f>
        <v>#N/A</v>
      </c>
    </row>
    <row r="13" spans="2:11" ht="30" customHeight="1" x14ac:dyDescent="0.35">
      <c r="B13" s="10" t="s">
        <v>39</v>
      </c>
      <c r="C13" s="50" t="e">
        <f t="shared" si="0"/>
        <v>#N/A</v>
      </c>
      <c r="D13" s="50" t="e">
        <f>I14</f>
        <v>#N/A</v>
      </c>
      <c r="H13" s="19" t="s">
        <v>32</v>
      </c>
      <c r="I13" s="46">
        <v>8</v>
      </c>
      <c r="J13" s="45"/>
      <c r="K13" s="36" t="s">
        <v>59</v>
      </c>
    </row>
    <row r="14" spans="2:11" ht="30" customHeight="1" thickBot="1" x14ac:dyDescent="0.4">
      <c r="B14" s="6" t="s">
        <v>47</v>
      </c>
      <c r="C14" s="51" t="e">
        <f>SUM(C11:C13)</f>
        <v>#N/A</v>
      </c>
      <c r="D14" s="51" t="e">
        <f>SUM(D11:D13)</f>
        <v>#N/A</v>
      </c>
      <c r="H14" s="19" t="s">
        <v>39</v>
      </c>
      <c r="I14" s="42" t="e">
        <f>VLOOKUP(I8,Sheet2!M:R,6,FALSE)</f>
        <v>#N/A</v>
      </c>
    </row>
    <row r="15" spans="2:11" ht="18" thickTop="1" x14ac:dyDescent="0.35">
      <c r="H15" s="19" t="s">
        <v>37</v>
      </c>
      <c r="I15" s="42" t="e">
        <f>VLOOKUP(I8,Sheet2!M:Q,5,FALSE)</f>
        <v>#N/A</v>
      </c>
    </row>
    <row r="16" spans="2:11" ht="30" customHeight="1" x14ac:dyDescent="0.35">
      <c r="B16" s="4" t="s">
        <v>63</v>
      </c>
    </row>
    <row r="17" spans="2:5" ht="30" customHeight="1" thickBot="1" x14ac:dyDescent="0.4">
      <c r="B17" s="66" t="s">
        <v>44</v>
      </c>
      <c r="C17" s="67" t="s">
        <v>45</v>
      </c>
      <c r="D17" s="68" t="s">
        <v>48</v>
      </c>
    </row>
    <row r="18" spans="2:5" ht="32.5" customHeight="1" thickTop="1" x14ac:dyDescent="0.35">
      <c r="B18" s="14" t="s">
        <v>70</v>
      </c>
      <c r="C18" s="80"/>
      <c r="D18" s="52">
        <f>C18*$I$13</f>
        <v>0</v>
      </c>
    </row>
    <row r="19" spans="2:5" ht="30" customHeight="1" x14ac:dyDescent="0.35">
      <c r="B19" s="14" t="s">
        <v>72</v>
      </c>
      <c r="C19" s="80"/>
      <c r="D19" s="52">
        <f t="shared" ref="D19:D25" si="1">C19*$I$13</f>
        <v>0</v>
      </c>
    </row>
    <row r="20" spans="2:5" ht="30" customHeight="1" x14ac:dyDescent="0.35">
      <c r="B20" s="14" t="s">
        <v>71</v>
      </c>
      <c r="C20" s="80"/>
      <c r="D20" s="52">
        <f t="shared" si="1"/>
        <v>0</v>
      </c>
    </row>
    <row r="21" spans="2:5" ht="37" customHeight="1" x14ac:dyDescent="0.35">
      <c r="B21" s="14" t="s">
        <v>34</v>
      </c>
      <c r="C21" s="80"/>
      <c r="D21" s="52">
        <f t="shared" si="1"/>
        <v>0</v>
      </c>
    </row>
    <row r="22" spans="2:5" ht="30" customHeight="1" x14ac:dyDescent="0.35">
      <c r="B22" s="14" t="s">
        <v>35</v>
      </c>
      <c r="C22" s="80"/>
      <c r="D22" s="52">
        <f t="shared" si="1"/>
        <v>0</v>
      </c>
    </row>
    <row r="23" spans="2:5" ht="42" customHeight="1" x14ac:dyDescent="0.35">
      <c r="B23" s="14" t="s">
        <v>36</v>
      </c>
      <c r="C23" s="80"/>
      <c r="D23" s="52">
        <f t="shared" si="1"/>
        <v>0</v>
      </c>
    </row>
    <row r="24" spans="2:5" ht="44.5" customHeight="1" x14ac:dyDescent="0.35">
      <c r="B24" s="14" t="s">
        <v>73</v>
      </c>
      <c r="C24" s="80"/>
      <c r="D24" s="52">
        <f t="shared" si="1"/>
        <v>0</v>
      </c>
    </row>
    <row r="25" spans="2:5" ht="35.15" customHeight="1" x14ac:dyDescent="0.35">
      <c r="B25" s="14" t="s">
        <v>74</v>
      </c>
      <c r="C25" s="80"/>
      <c r="D25" s="52">
        <f t="shared" si="1"/>
        <v>0</v>
      </c>
    </row>
    <row r="26" spans="2:5" ht="30" customHeight="1" x14ac:dyDescent="0.35">
      <c r="B26" s="12" t="s">
        <v>47</v>
      </c>
      <c r="C26" s="53">
        <f>SUM(C18:C25)</f>
        <v>0</v>
      </c>
      <c r="D26" s="53">
        <f>SUM(D18:D25)</f>
        <v>0</v>
      </c>
    </row>
    <row r="28" spans="2:5" x14ac:dyDescent="0.35">
      <c r="B28" s="7"/>
      <c r="C28" s="8"/>
      <c r="D28" s="8"/>
      <c r="E28" s="8"/>
    </row>
  </sheetData>
  <sheetProtection algorithmName="SHA-512" hashValue="Vxb8PnH/TjXxfW6X18pxbWWAozRGhSCVxXx7CE7jJZg9MnjZWaspSAtaF65RnhPAPGm4W4qbeU9T2T+mPscDkA==" saltValue="+uhZGHJGWL1GZdPBvKVUyA==" spinCount="100000" sheet="1" selectLockedCells="1"/>
  <mergeCells count="2">
    <mergeCell ref="B1:D2"/>
    <mergeCell ref="B8:D9"/>
  </mergeCell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572E660-BC2A-44E8-8D7A-ED86B263B960}">
          <x14:formula1>
            <xm:f>IF(C4="Vancouver", Sheet2!$E$2:$E$25, Sheet2!$H$2:$H$15)</xm:f>
          </x14:formula1>
          <xm:sqref>C6</xm:sqref>
        </x14:dataValidation>
        <x14:dataValidation type="list" allowBlank="1" showInputMessage="1" showErrorMessage="1" xr:uid="{E6626544-ADB5-4867-B1FA-CEB0AC8FA236}">
          <x14:formula1>
            <xm:f>Sheet2!$A$2:$A$3</xm:f>
          </x14:formula1>
          <xm:sqref>C5</xm:sqref>
        </x14:dataValidation>
        <x14:dataValidation type="list" allowBlank="1" showInputMessage="1" showErrorMessage="1" xr:uid="{CD7ABA73-15F9-4A56-81C2-FE3E81AF83D6}">
          <x14:formula1>
            <xm:f>Sheet2!$B$2:$B$3</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D8E8-219A-4D4D-B65A-DBDFA94904C6}">
  <dimension ref="B1:AP26"/>
  <sheetViews>
    <sheetView zoomScaleNormal="100" workbookViewId="0">
      <selection activeCell="C14" sqref="C14"/>
    </sheetView>
  </sheetViews>
  <sheetFormatPr defaultColWidth="9.1796875" defaultRowHeight="17.5" x14ac:dyDescent="0.6"/>
  <cols>
    <col min="1" max="1" width="9.1796875" style="15"/>
    <col min="2" max="2" width="49.54296875" style="15" customWidth="1"/>
    <col min="3" max="5" width="33.81640625" style="15" customWidth="1"/>
    <col min="6" max="6" width="12" style="15" customWidth="1"/>
    <col min="7" max="8" width="11" style="15" bestFit="1" customWidth="1"/>
    <col min="9" max="9" width="9.81640625" style="15" bestFit="1" customWidth="1"/>
    <col min="10" max="16384" width="9.1796875" style="15"/>
  </cols>
  <sheetData>
    <row r="1" spans="2:13" ht="15" customHeight="1" x14ac:dyDescent="0.6">
      <c r="B1" s="84" t="s">
        <v>75</v>
      </c>
      <c r="C1" s="84"/>
      <c r="D1" s="84"/>
      <c r="E1" s="54"/>
      <c r="F1" s="54"/>
      <c r="G1" s="54"/>
      <c r="H1" s="54"/>
      <c r="I1" s="54"/>
    </row>
    <row r="2" spans="2:13" ht="54" customHeight="1" x14ac:dyDescent="0.6">
      <c r="B2" s="84"/>
      <c r="C2" s="84"/>
      <c r="D2" s="84"/>
      <c r="E2" s="37"/>
      <c r="F2" s="37"/>
      <c r="G2" s="37"/>
      <c r="H2" s="37"/>
      <c r="I2" s="37"/>
    </row>
    <row r="3" spans="2:13" ht="22.5" customHeight="1" x14ac:dyDescent="0.6">
      <c r="B3" s="37"/>
      <c r="C3" s="37"/>
      <c r="D3" s="37"/>
      <c r="E3" s="71" t="s">
        <v>57</v>
      </c>
      <c r="F3" s="61" t="str">
        <f>C4&amp;C5&amp;C6</f>
        <v>000</v>
      </c>
      <c r="G3" s="60" t="s">
        <v>60</v>
      </c>
      <c r="H3" s="61"/>
      <c r="I3" s="61"/>
      <c r="J3" s="61"/>
    </row>
    <row r="4" spans="2:13" ht="24" customHeight="1" x14ac:dyDescent="0.6">
      <c r="B4" s="2" t="s">
        <v>40</v>
      </c>
      <c r="C4" s="55">
        <f>'Estimate Worksheet'!C4</f>
        <v>0</v>
      </c>
      <c r="E4" s="58"/>
      <c r="F4" s="72"/>
      <c r="G4" s="60"/>
      <c r="H4" s="61"/>
      <c r="I4" s="61"/>
      <c r="J4" s="61"/>
    </row>
    <row r="5" spans="2:13" ht="21" customHeight="1" x14ac:dyDescent="0.6">
      <c r="B5" s="3" t="s">
        <v>68</v>
      </c>
      <c r="C5" s="56">
        <f>'Estimate Worksheet'!C5</f>
        <v>0</v>
      </c>
      <c r="E5" s="19"/>
      <c r="F5" s="40"/>
      <c r="G5" s="8"/>
    </row>
    <row r="6" spans="2:13" ht="25" customHeight="1" x14ac:dyDescent="0.6">
      <c r="B6" s="3" t="s">
        <v>43</v>
      </c>
      <c r="C6" s="57">
        <f>'Estimate Worksheet'!C6</f>
        <v>0</v>
      </c>
      <c r="E6" s="58" t="s">
        <v>31</v>
      </c>
      <c r="F6" s="59" t="e">
        <f>VLOOKUP(F3,Sheet2!M:P,4,FALSE)</f>
        <v>#N/A</v>
      </c>
      <c r="G6" s="60"/>
    </row>
    <row r="7" spans="2:13" x14ac:dyDescent="0.6">
      <c r="E7" s="19"/>
      <c r="F7" s="43"/>
      <c r="G7" s="8"/>
    </row>
    <row r="8" spans="2:13" x14ac:dyDescent="0.6">
      <c r="E8" s="19"/>
      <c r="F8" s="43"/>
      <c r="G8" s="8"/>
    </row>
    <row r="9" spans="2:13" x14ac:dyDescent="0.6">
      <c r="B9" s="89" t="s">
        <v>87</v>
      </c>
      <c r="C9" s="86"/>
      <c r="D9" s="86"/>
      <c r="E9" s="86"/>
      <c r="F9" s="43"/>
      <c r="G9" s="8"/>
    </row>
    <row r="10" spans="2:13" x14ac:dyDescent="0.6">
      <c r="B10" s="86"/>
      <c r="C10" s="86"/>
      <c r="D10" s="86"/>
      <c r="E10" s="86"/>
      <c r="F10" s="43"/>
      <c r="G10" s="8"/>
    </row>
    <row r="11" spans="2:13" x14ac:dyDescent="0.6">
      <c r="B11" s="86" t="s">
        <v>88</v>
      </c>
      <c r="C11" s="86"/>
      <c r="D11" s="86"/>
      <c r="E11" s="86"/>
      <c r="F11" s="43"/>
      <c r="G11" s="8"/>
    </row>
    <row r="12" spans="2:13" x14ac:dyDescent="0.6">
      <c r="E12" s="19"/>
      <c r="F12" s="43"/>
      <c r="G12" s="8"/>
    </row>
    <row r="13" spans="2:13" ht="33.65" customHeight="1" x14ac:dyDescent="0.6">
      <c r="B13" s="82" t="s">
        <v>84</v>
      </c>
      <c r="C13" s="70" t="s">
        <v>76</v>
      </c>
      <c r="D13" s="70" t="s">
        <v>77</v>
      </c>
      <c r="E13" s="70" t="s">
        <v>78</v>
      </c>
      <c r="G13" s="2"/>
      <c r="H13" s="2"/>
    </row>
    <row r="14" spans="2:13" ht="36" customHeight="1" x14ac:dyDescent="0.6">
      <c r="B14" s="83" t="s">
        <v>85</v>
      </c>
      <c r="C14" s="81"/>
      <c r="D14" s="77"/>
      <c r="E14" s="77"/>
      <c r="F14" s="87"/>
      <c r="G14" s="88"/>
      <c r="H14" s="88"/>
      <c r="I14" s="88"/>
      <c r="J14" s="88"/>
      <c r="K14" s="88"/>
      <c r="L14" s="88"/>
      <c r="M14" s="88"/>
    </row>
    <row r="15" spans="2:13" x14ac:dyDescent="0.6">
      <c r="E15" s="19"/>
      <c r="F15" s="43"/>
      <c r="G15" s="8"/>
    </row>
    <row r="16" spans="2:13" x14ac:dyDescent="0.6">
      <c r="B16" s="86" t="s">
        <v>86</v>
      </c>
      <c r="C16" s="86"/>
      <c r="D16" s="86"/>
      <c r="E16" s="86"/>
      <c r="F16" s="43"/>
      <c r="G16" s="8"/>
    </row>
    <row r="17" spans="2:42" x14ac:dyDescent="0.6">
      <c r="B17" s="86"/>
      <c r="C17" s="86"/>
      <c r="D17" s="86"/>
      <c r="E17" s="86"/>
      <c r="F17" s="43"/>
      <c r="G17" s="8"/>
    </row>
    <row r="18" spans="2:42" x14ac:dyDescent="0.6">
      <c r="E18" s="19"/>
      <c r="F18" s="43"/>
      <c r="G18" s="8"/>
    </row>
    <row r="19" spans="2:42" ht="19" x14ac:dyDescent="0.65">
      <c r="B19" s="20" t="s">
        <v>79</v>
      </c>
      <c r="C19" s="21"/>
      <c r="D19" s="21"/>
      <c r="E19" s="19"/>
    </row>
    <row r="20" spans="2:42" ht="27" customHeight="1" x14ac:dyDescent="0.6">
      <c r="B20" s="69" t="s">
        <v>83</v>
      </c>
      <c r="C20" s="69" t="s">
        <v>80</v>
      </c>
      <c r="D20" s="69" t="s">
        <v>81</v>
      </c>
      <c r="E20" s="69" t="s">
        <v>61</v>
      </c>
      <c r="F20" s="61" t="s">
        <v>62</v>
      </c>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row>
    <row r="21" spans="2:42" ht="22" customHeight="1" x14ac:dyDescent="0.6">
      <c r="B21" s="18">
        <v>1</v>
      </c>
      <c r="C21" s="73" t="e">
        <f>IF($F$6&gt;=1,F21,"")</f>
        <v>#N/A</v>
      </c>
      <c r="D21" s="73" t="e">
        <f>IF($F$6&gt;=1,G21,"")</f>
        <v>#N/A</v>
      </c>
      <c r="E21" s="73" t="e">
        <f t="shared" ref="E21" si="0">IF($F$6&gt;=1,H21,"")</f>
        <v>#N/A</v>
      </c>
      <c r="F21" s="62" t="e">
        <f>'Estimate Worksheet'!D14</f>
        <v>#N/A</v>
      </c>
      <c r="G21" s="62">
        <f>'Estimate Worksheet'!D26</f>
        <v>0</v>
      </c>
      <c r="H21" s="62" t="e">
        <f>SUM(F21:G21)</f>
        <v>#N/A</v>
      </c>
      <c r="I21" s="62" t="s">
        <v>64</v>
      </c>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row>
    <row r="22" spans="2:42" ht="21" customHeight="1" x14ac:dyDescent="0.6">
      <c r="B22" s="17">
        <v>2</v>
      </c>
      <c r="C22" s="74" t="e">
        <f>IF($F$6&gt;=2,F22,"")</f>
        <v>#N/A</v>
      </c>
      <c r="D22" s="75" t="e">
        <f>IF($F$6&gt;=2,G22,"")</f>
        <v>#N/A</v>
      </c>
      <c r="E22" s="76" t="e">
        <f>IF($F$6&gt;=2,H22,"")</f>
        <v>#N/A</v>
      </c>
      <c r="F22" s="62" t="e">
        <f>F21*(1+C14)</f>
        <v>#N/A</v>
      </c>
      <c r="G22" s="62">
        <f>$G$21</f>
        <v>0</v>
      </c>
      <c r="H22" s="62" t="e">
        <f t="shared" ref="H22:H24" si="1">SUM(F22:G22)</f>
        <v>#N/A</v>
      </c>
      <c r="I22" s="62" t="s">
        <v>65</v>
      </c>
      <c r="J22" s="61"/>
      <c r="K22" s="63"/>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row>
    <row r="23" spans="2:42" ht="21" customHeight="1" x14ac:dyDescent="0.6">
      <c r="B23" s="18">
        <v>3</v>
      </c>
      <c r="C23" s="76" t="e">
        <f>IF($F$6&gt;=3,F23,"")</f>
        <v>#N/A</v>
      </c>
      <c r="D23" s="76" t="e">
        <f>IF($F$6&gt;=3,G23,"")</f>
        <v>#N/A</v>
      </c>
      <c r="E23" s="76" t="e">
        <f>IF($F$6&gt;=3,H23,"")</f>
        <v>#N/A</v>
      </c>
      <c r="F23" s="62" t="e">
        <f>F21*(1+C14)*(1+D14)</f>
        <v>#N/A</v>
      </c>
      <c r="G23" s="62">
        <f>$G$21</f>
        <v>0</v>
      </c>
      <c r="H23" s="62" t="e">
        <f t="shared" si="1"/>
        <v>#N/A</v>
      </c>
      <c r="I23" s="62" t="s">
        <v>66</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row>
    <row r="24" spans="2:42" ht="21.65" customHeight="1" x14ac:dyDescent="0.6">
      <c r="B24" s="17">
        <v>4</v>
      </c>
      <c r="C24" s="74" t="e">
        <f>IF($F$6&gt;=4,F24,"")</f>
        <v>#N/A</v>
      </c>
      <c r="D24" s="74" t="e">
        <f>IF($F$6&gt;=4,G24,"")</f>
        <v>#N/A</v>
      </c>
      <c r="E24" s="76" t="e">
        <f>IF($F$6&gt;=4,H24,"")</f>
        <v>#N/A</v>
      </c>
      <c r="F24" s="62" t="e">
        <f>F21*(1+C14)*(1+D14)*(1+E14)</f>
        <v>#N/A</v>
      </c>
      <c r="G24" s="62">
        <f>$G$21</f>
        <v>0</v>
      </c>
      <c r="H24" s="62" t="e">
        <f t="shared" si="1"/>
        <v>#N/A</v>
      </c>
      <c r="I24" s="62" t="s">
        <v>67</v>
      </c>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row>
    <row r="25" spans="2:42" ht="27" customHeight="1" x14ac:dyDescent="0.6">
      <c r="E25" s="19"/>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row>
    <row r="26" spans="2:42" x14ac:dyDescent="0.6">
      <c r="B26" s="13"/>
      <c r="C26" s="16"/>
    </row>
  </sheetData>
  <sheetProtection sheet="1" selectLockedCells="1"/>
  <mergeCells count="5">
    <mergeCell ref="B16:E17"/>
    <mergeCell ref="F14:M14"/>
    <mergeCell ref="B1:D2"/>
    <mergeCell ref="B9:E10"/>
    <mergeCell ref="B11:E11"/>
  </mergeCells>
  <conditionalFormatting sqref="C13:E13">
    <cfRule type="colorScale" priority="2">
      <colorScale>
        <cfvo type="min"/>
        <cfvo type="max"/>
        <color theme="4" tint="0.39997558519241921"/>
        <color rgb="FFFFEF9C"/>
      </colorScale>
    </cfRule>
  </conditionalFormatting>
  <conditionalFormatting sqref="B20:E20">
    <cfRule type="colorScale" priority="11">
      <colorScale>
        <cfvo type="min"/>
        <cfvo type="max"/>
        <color theme="4" tint="0.39997558519241921"/>
        <color rgb="FFFFEF9C"/>
      </colorScale>
    </cfRule>
  </conditionalFormatting>
  <conditionalFormatting sqref="B13">
    <cfRule type="colorScale" priority="1">
      <colorScale>
        <cfvo type="min"/>
        <cfvo type="max"/>
        <color theme="4" tint="0.39997558519241921"/>
        <color rgb="FFFFEF9C"/>
      </colorScale>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2878-4085-4179-B74B-4E51C22125D2}">
  <dimension ref="A1:Y78"/>
  <sheetViews>
    <sheetView topLeftCell="J10" workbookViewId="0">
      <selection activeCell="N23" sqref="N23"/>
    </sheetView>
  </sheetViews>
  <sheetFormatPr defaultColWidth="9.1796875" defaultRowHeight="14.5" x14ac:dyDescent="0.35"/>
  <cols>
    <col min="1" max="1" width="12.54296875" style="23" bestFit="1" customWidth="1"/>
    <col min="2" max="4" width="9.1796875" style="23"/>
    <col min="5" max="5" width="56.26953125" style="23" bestFit="1" customWidth="1"/>
    <col min="6" max="6" width="9.81640625" style="23" customWidth="1"/>
    <col min="7" max="7" width="20" style="23" customWidth="1"/>
    <col min="8" max="8" width="39.26953125" style="23" customWidth="1"/>
    <col min="9" max="11" width="9.1796875" style="23"/>
    <col min="12" max="13" width="28.81640625" style="23" customWidth="1"/>
    <col min="14" max="14" width="21.1796875" style="29" customWidth="1"/>
    <col min="15" max="20" width="9.1796875" style="23"/>
    <col min="21" max="21" width="35.1796875" style="23" customWidth="1"/>
    <col min="22" max="16384" width="9.1796875" style="23"/>
  </cols>
  <sheetData>
    <row r="1" spans="1:25" x14ac:dyDescent="0.35">
      <c r="A1" s="22" t="s">
        <v>28</v>
      </c>
      <c r="B1" s="22" t="s">
        <v>40</v>
      </c>
      <c r="D1" s="22" t="s">
        <v>40</v>
      </c>
      <c r="E1" s="24" t="s">
        <v>2</v>
      </c>
      <c r="F1" s="24"/>
      <c r="G1" s="22" t="s">
        <v>40</v>
      </c>
      <c r="H1" s="24" t="s">
        <v>2</v>
      </c>
      <c r="J1" s="22" t="s">
        <v>28</v>
      </c>
      <c r="K1" s="22" t="s">
        <v>40</v>
      </c>
      <c r="L1" s="24" t="s">
        <v>2</v>
      </c>
      <c r="M1" s="24" t="s">
        <v>58</v>
      </c>
      <c r="N1" s="27" t="s">
        <v>3</v>
      </c>
      <c r="O1" s="24" t="s">
        <v>33</v>
      </c>
      <c r="P1" s="24" t="s">
        <v>31</v>
      </c>
      <c r="Q1" s="25" t="s">
        <v>37</v>
      </c>
      <c r="R1" s="23" t="s">
        <v>38</v>
      </c>
      <c r="T1" s="22" t="s">
        <v>40</v>
      </c>
      <c r="U1" s="24" t="s">
        <v>2</v>
      </c>
      <c r="V1" s="24" t="s">
        <v>33</v>
      </c>
      <c r="W1" s="24" t="s">
        <v>31</v>
      </c>
      <c r="X1" s="25" t="s">
        <v>37</v>
      </c>
      <c r="Y1" s="23" t="s">
        <v>38</v>
      </c>
    </row>
    <row r="2" spans="1:25" x14ac:dyDescent="0.35">
      <c r="A2" s="23" t="s">
        <v>0</v>
      </c>
      <c r="B2" s="23" t="s">
        <v>41</v>
      </c>
      <c r="D2" s="23" t="s">
        <v>41</v>
      </c>
      <c r="E2" s="1" t="s">
        <v>4</v>
      </c>
      <c r="F2" s="1"/>
      <c r="G2" s="23" t="s">
        <v>42</v>
      </c>
      <c r="H2" s="1" t="s">
        <v>4</v>
      </c>
      <c r="J2" s="23" t="s">
        <v>0</v>
      </c>
      <c r="K2" s="23" t="s">
        <v>41</v>
      </c>
      <c r="L2" s="1" t="s">
        <v>4</v>
      </c>
      <c r="M2" s="1" t="str">
        <f>K2&amp;J2&amp;L2</f>
        <v>VancouverDomesticApplied Science (Year 1)</v>
      </c>
      <c r="N2" s="28">
        <v>202.64</v>
      </c>
      <c r="O2" s="1">
        <v>30</v>
      </c>
      <c r="P2" s="23">
        <v>1</v>
      </c>
      <c r="Q2" s="23">
        <v>1426</v>
      </c>
      <c r="R2" s="23">
        <v>900</v>
      </c>
      <c r="T2" s="23" t="s">
        <v>41</v>
      </c>
      <c r="U2" s="1" t="s">
        <v>4</v>
      </c>
      <c r="V2" s="1">
        <v>37</v>
      </c>
      <c r="W2" s="23">
        <v>1</v>
      </c>
      <c r="X2" s="23">
        <v>1426</v>
      </c>
      <c r="Y2" s="23">
        <v>900</v>
      </c>
    </row>
    <row r="3" spans="1:25" x14ac:dyDescent="0.35">
      <c r="A3" s="23" t="s">
        <v>1</v>
      </c>
      <c r="B3" s="23" t="s">
        <v>42</v>
      </c>
      <c r="D3" s="23" t="s">
        <v>41</v>
      </c>
      <c r="E3" s="1" t="s">
        <v>5</v>
      </c>
      <c r="F3" s="1"/>
      <c r="G3" s="23" t="s">
        <v>42</v>
      </c>
      <c r="H3" s="1" t="s">
        <v>5</v>
      </c>
      <c r="J3" s="23" t="s">
        <v>0</v>
      </c>
      <c r="K3" s="23" t="s">
        <v>41</v>
      </c>
      <c r="L3" s="1" t="s">
        <v>5</v>
      </c>
      <c r="M3" s="1" t="str">
        <f t="shared" ref="M3:M66" si="0">K3&amp;J3&amp;L3</f>
        <v>VancouverDomesticApplied Science (Years 2 to 5)</v>
      </c>
      <c r="N3" s="28">
        <v>216.31</v>
      </c>
      <c r="O3" s="1">
        <v>30</v>
      </c>
      <c r="P3" s="23">
        <v>4</v>
      </c>
      <c r="Q3" s="23">
        <v>1426</v>
      </c>
      <c r="R3" s="23">
        <v>2200</v>
      </c>
      <c r="T3" s="23" t="s">
        <v>41</v>
      </c>
      <c r="U3" s="1" t="s">
        <v>5</v>
      </c>
      <c r="V3" s="1">
        <v>37</v>
      </c>
      <c r="W3" s="23">
        <v>4</v>
      </c>
      <c r="X3" s="23">
        <v>1426</v>
      </c>
      <c r="Y3" s="23">
        <v>2200</v>
      </c>
    </row>
    <row r="4" spans="1:25" x14ac:dyDescent="0.35">
      <c r="D4" s="23" t="s">
        <v>41</v>
      </c>
      <c r="E4" s="1" t="s">
        <v>6</v>
      </c>
      <c r="F4" s="1"/>
      <c r="G4" s="23" t="s">
        <v>42</v>
      </c>
      <c r="H4" s="1" t="s">
        <v>6</v>
      </c>
      <c r="J4" s="23" t="s">
        <v>0</v>
      </c>
      <c r="K4" s="23" t="s">
        <v>41</v>
      </c>
      <c r="L4" s="1" t="s">
        <v>6</v>
      </c>
      <c r="M4" s="1" t="str">
        <f t="shared" si="0"/>
        <v>VancouverDomesticArts</v>
      </c>
      <c r="N4" s="28">
        <v>202.64</v>
      </c>
      <c r="O4" s="1">
        <v>30</v>
      </c>
      <c r="P4" s="23">
        <v>4</v>
      </c>
      <c r="Q4" s="23">
        <v>1291</v>
      </c>
      <c r="R4" s="23">
        <v>2450</v>
      </c>
      <c r="T4" s="23" t="s">
        <v>41</v>
      </c>
      <c r="U4" s="1" t="s">
        <v>6</v>
      </c>
      <c r="V4" s="1">
        <v>30</v>
      </c>
      <c r="W4" s="23">
        <v>4</v>
      </c>
      <c r="X4" s="23">
        <v>1291</v>
      </c>
      <c r="Y4" s="23">
        <v>2450</v>
      </c>
    </row>
    <row r="5" spans="1:25" x14ac:dyDescent="0.35">
      <c r="D5" s="23" t="s">
        <v>41</v>
      </c>
      <c r="E5" s="1" t="s">
        <v>7</v>
      </c>
      <c r="F5" s="1"/>
      <c r="G5" s="23" t="s">
        <v>42</v>
      </c>
      <c r="H5" s="1" t="s">
        <v>50</v>
      </c>
      <c r="J5" s="23" t="s">
        <v>0</v>
      </c>
      <c r="K5" s="23" t="s">
        <v>41</v>
      </c>
      <c r="L5" s="1" t="s">
        <v>7</v>
      </c>
      <c r="M5" s="1" t="str">
        <f t="shared" si="0"/>
        <v>VancouverDomesticCommerce (Year 1)</v>
      </c>
      <c r="N5" s="28">
        <v>202.64</v>
      </c>
      <c r="O5" s="1">
        <v>30</v>
      </c>
      <c r="P5" s="23">
        <v>1</v>
      </c>
      <c r="Q5" s="23">
        <v>2200</v>
      </c>
      <c r="R5" s="23">
        <v>1400</v>
      </c>
      <c r="T5" s="23" t="s">
        <v>41</v>
      </c>
      <c r="U5" s="1" t="s">
        <v>7</v>
      </c>
      <c r="V5" s="1">
        <v>30</v>
      </c>
      <c r="W5" s="23">
        <v>1</v>
      </c>
      <c r="X5" s="23">
        <v>2200</v>
      </c>
      <c r="Y5" s="23">
        <v>1400</v>
      </c>
    </row>
    <row r="6" spans="1:25" x14ac:dyDescent="0.35">
      <c r="D6" s="23" t="s">
        <v>41</v>
      </c>
      <c r="E6" s="1" t="s">
        <v>8</v>
      </c>
      <c r="F6" s="1"/>
      <c r="G6" s="23" t="s">
        <v>42</v>
      </c>
      <c r="H6" s="1" t="s">
        <v>13</v>
      </c>
      <c r="J6" s="23" t="s">
        <v>0</v>
      </c>
      <c r="K6" s="23" t="s">
        <v>41</v>
      </c>
      <c r="L6" s="1" t="s">
        <v>8</v>
      </c>
      <c r="M6" s="1" t="str">
        <f t="shared" si="0"/>
        <v>VancouverDomesticCommerce (Years 2 to 4)</v>
      </c>
      <c r="N6" s="28">
        <v>300.27999999999997</v>
      </c>
      <c r="O6" s="1">
        <v>30</v>
      </c>
      <c r="P6" s="23">
        <v>3</v>
      </c>
      <c r="Q6" s="23">
        <v>2200</v>
      </c>
      <c r="R6" s="23">
        <v>1500</v>
      </c>
      <c r="T6" s="23" t="s">
        <v>41</v>
      </c>
      <c r="U6" s="1" t="s">
        <v>8</v>
      </c>
      <c r="V6" s="1">
        <v>30</v>
      </c>
      <c r="W6" s="23">
        <v>3</v>
      </c>
      <c r="X6" s="23">
        <v>2200</v>
      </c>
      <c r="Y6" s="23">
        <v>1500</v>
      </c>
    </row>
    <row r="7" spans="1:25" x14ac:dyDescent="0.35">
      <c r="D7" s="23" t="s">
        <v>41</v>
      </c>
      <c r="E7" s="1" t="s">
        <v>9</v>
      </c>
      <c r="F7" s="1"/>
      <c r="G7" s="23" t="s">
        <v>42</v>
      </c>
      <c r="H7" s="1" t="s">
        <v>51</v>
      </c>
      <c r="J7" s="23" t="s">
        <v>0</v>
      </c>
      <c r="K7" s="23" t="s">
        <v>41</v>
      </c>
      <c r="L7" s="1" t="s">
        <v>9</v>
      </c>
      <c r="M7" s="1" t="str">
        <f t="shared" si="0"/>
        <v>VancouverDomesticComputer Science</v>
      </c>
      <c r="N7" s="28">
        <v>202.64</v>
      </c>
      <c r="O7" s="1">
        <v>30</v>
      </c>
      <c r="P7" s="23">
        <v>2</v>
      </c>
      <c r="Q7" s="23">
        <v>1279</v>
      </c>
      <c r="R7" s="23">
        <v>3250</v>
      </c>
      <c r="T7" s="23" t="s">
        <v>41</v>
      </c>
      <c r="U7" s="1" t="s">
        <v>9</v>
      </c>
      <c r="V7" s="1">
        <v>30</v>
      </c>
      <c r="W7" s="23">
        <v>2</v>
      </c>
      <c r="X7" s="23">
        <v>1279</v>
      </c>
      <c r="Y7" s="23">
        <v>3250</v>
      </c>
    </row>
    <row r="8" spans="1:25" x14ac:dyDescent="0.35">
      <c r="D8" s="23" t="s">
        <v>41</v>
      </c>
      <c r="E8" s="1" t="s">
        <v>10</v>
      </c>
      <c r="F8" s="1"/>
      <c r="G8" s="23" t="s">
        <v>42</v>
      </c>
      <c r="H8" s="1" t="s">
        <v>52</v>
      </c>
      <c r="J8" s="23" t="s">
        <v>0</v>
      </c>
      <c r="K8" s="23" t="s">
        <v>41</v>
      </c>
      <c r="L8" s="1" t="s">
        <v>10</v>
      </c>
      <c r="M8" s="1" t="str">
        <f t="shared" si="0"/>
        <v>VancouverDomesticDental Hygiene</v>
      </c>
      <c r="N8" s="28">
        <v>202.64</v>
      </c>
      <c r="O8" s="1">
        <v>30</v>
      </c>
      <c r="P8" s="23">
        <v>4</v>
      </c>
      <c r="Q8" s="23">
        <v>1363</v>
      </c>
      <c r="R8" s="23">
        <v>2000</v>
      </c>
      <c r="T8" s="23" t="s">
        <v>41</v>
      </c>
      <c r="U8" s="1" t="s">
        <v>10</v>
      </c>
      <c r="V8" s="1">
        <v>33</v>
      </c>
      <c r="W8" s="23">
        <v>4</v>
      </c>
      <c r="X8" s="23">
        <v>1363</v>
      </c>
      <c r="Y8" s="23">
        <v>2000</v>
      </c>
    </row>
    <row r="9" spans="1:25" x14ac:dyDescent="0.35">
      <c r="D9" s="23" t="s">
        <v>41</v>
      </c>
      <c r="E9" s="1" t="s">
        <v>11</v>
      </c>
      <c r="F9" s="1"/>
      <c r="G9" s="23" t="s">
        <v>42</v>
      </c>
      <c r="H9" s="1" t="s">
        <v>53</v>
      </c>
      <c r="J9" s="23" t="s">
        <v>0</v>
      </c>
      <c r="K9" s="23" t="s">
        <v>41</v>
      </c>
      <c r="L9" s="1" t="s">
        <v>11</v>
      </c>
      <c r="M9" s="1" t="str">
        <f t="shared" si="0"/>
        <v>VancouverDomesticDesign in Architecture, Landscape Architecture and Urbanism</v>
      </c>
      <c r="N9" s="28">
        <v>326.56</v>
      </c>
      <c r="O9" s="1">
        <v>30</v>
      </c>
      <c r="P9" s="23">
        <v>4</v>
      </c>
      <c r="Q9" s="23">
        <v>1598</v>
      </c>
      <c r="R9" s="23">
        <v>1500</v>
      </c>
      <c r="T9" s="23" t="s">
        <v>41</v>
      </c>
      <c r="U9" s="1" t="s">
        <v>11</v>
      </c>
      <c r="V9" s="1">
        <v>30</v>
      </c>
      <c r="W9" s="23">
        <v>4</v>
      </c>
      <c r="X9" s="23">
        <v>1598</v>
      </c>
      <c r="Y9" s="23">
        <v>1500</v>
      </c>
    </row>
    <row r="10" spans="1:25" x14ac:dyDescent="0.35">
      <c r="D10" s="23" t="s">
        <v>41</v>
      </c>
      <c r="E10" s="1" t="s">
        <v>12</v>
      </c>
      <c r="F10" s="1"/>
      <c r="G10" s="23" t="s">
        <v>42</v>
      </c>
      <c r="H10" s="1" t="s">
        <v>19</v>
      </c>
      <c r="J10" s="23" t="s">
        <v>0</v>
      </c>
      <c r="K10" s="23" t="s">
        <v>41</v>
      </c>
      <c r="L10" s="1" t="s">
        <v>12</v>
      </c>
      <c r="M10" s="1" t="str">
        <f t="shared" si="0"/>
        <v>VancouverDomesticEnvironmental Design</v>
      </c>
      <c r="N10" s="28">
        <v>202.64</v>
      </c>
      <c r="O10" s="1">
        <v>30</v>
      </c>
      <c r="P10" s="23">
        <v>4</v>
      </c>
      <c r="Q10" s="23">
        <v>1598</v>
      </c>
      <c r="R10" s="23">
        <v>1500</v>
      </c>
      <c r="T10" s="23" t="s">
        <v>41</v>
      </c>
      <c r="U10" s="1" t="s">
        <v>12</v>
      </c>
      <c r="V10" s="1">
        <v>30</v>
      </c>
      <c r="W10" s="23">
        <v>4</v>
      </c>
      <c r="X10" s="23">
        <v>1598</v>
      </c>
      <c r="Y10" s="23">
        <v>1500</v>
      </c>
    </row>
    <row r="11" spans="1:25" x14ac:dyDescent="0.35">
      <c r="D11" s="23" t="s">
        <v>41</v>
      </c>
      <c r="E11" s="1" t="s">
        <v>13</v>
      </c>
      <c r="F11" s="1"/>
      <c r="G11" s="23" t="s">
        <v>42</v>
      </c>
      <c r="H11" s="1" t="s">
        <v>54</v>
      </c>
      <c r="J11" s="23" t="s">
        <v>0</v>
      </c>
      <c r="K11" s="23" t="s">
        <v>41</v>
      </c>
      <c r="L11" s="1" t="s">
        <v>13</v>
      </c>
      <c r="M11" s="1" t="str">
        <f t="shared" si="0"/>
        <v>VancouverDomesticFine Arts</v>
      </c>
      <c r="N11" s="28">
        <v>202.64</v>
      </c>
      <c r="O11" s="1">
        <v>30</v>
      </c>
      <c r="P11" s="23">
        <v>4</v>
      </c>
      <c r="Q11" s="23">
        <v>1291</v>
      </c>
      <c r="R11" s="23">
        <v>1600</v>
      </c>
      <c r="T11" s="23" t="s">
        <v>41</v>
      </c>
      <c r="U11" s="1" t="s">
        <v>13</v>
      </c>
      <c r="V11" s="1">
        <v>30</v>
      </c>
      <c r="W11" s="23">
        <v>4</v>
      </c>
      <c r="X11" s="23">
        <v>1291</v>
      </c>
      <c r="Y11" s="23">
        <v>1600</v>
      </c>
    </row>
    <row r="12" spans="1:25" x14ac:dyDescent="0.35">
      <c r="D12" s="23" t="s">
        <v>41</v>
      </c>
      <c r="E12" s="1" t="s">
        <v>14</v>
      </c>
      <c r="F12" s="1"/>
      <c r="G12" s="23" t="s">
        <v>42</v>
      </c>
      <c r="H12" s="1" t="s">
        <v>55</v>
      </c>
      <c r="J12" s="23" t="s">
        <v>0</v>
      </c>
      <c r="K12" s="23" t="s">
        <v>41</v>
      </c>
      <c r="L12" s="1" t="s">
        <v>14</v>
      </c>
      <c r="M12" s="1" t="str">
        <f t="shared" si="0"/>
        <v>VancouverDomesticForestry – Natural Resources</v>
      </c>
      <c r="N12" s="28">
        <v>202.64</v>
      </c>
      <c r="O12" s="1">
        <v>30</v>
      </c>
      <c r="P12" s="23">
        <v>4</v>
      </c>
      <c r="Q12" s="23">
        <v>1298</v>
      </c>
      <c r="R12" s="23">
        <v>2000</v>
      </c>
      <c r="T12" s="23" t="s">
        <v>41</v>
      </c>
      <c r="U12" s="1" t="s">
        <v>14</v>
      </c>
      <c r="V12" s="1">
        <v>30</v>
      </c>
      <c r="W12" s="23">
        <v>4</v>
      </c>
      <c r="X12" s="23">
        <v>1298</v>
      </c>
      <c r="Y12" s="23">
        <v>2000</v>
      </c>
    </row>
    <row r="13" spans="1:25" x14ac:dyDescent="0.35">
      <c r="D13" s="23" t="s">
        <v>41</v>
      </c>
      <c r="E13" s="1" t="s">
        <v>15</v>
      </c>
      <c r="F13" s="1"/>
      <c r="G13" s="23" t="s">
        <v>42</v>
      </c>
      <c r="H13" s="1" t="s">
        <v>56</v>
      </c>
      <c r="J13" s="23" t="s">
        <v>0</v>
      </c>
      <c r="K13" s="23" t="s">
        <v>41</v>
      </c>
      <c r="L13" s="1" t="s">
        <v>15</v>
      </c>
      <c r="M13" s="1" t="str">
        <f t="shared" si="0"/>
        <v>VancouverDomesticIndigenous Land Stewardship</v>
      </c>
      <c r="N13" s="28">
        <v>202.64</v>
      </c>
      <c r="O13" s="1">
        <v>30</v>
      </c>
      <c r="P13" s="23">
        <v>4</v>
      </c>
      <c r="Q13" s="23">
        <v>1280</v>
      </c>
      <c r="R13" s="23">
        <v>1600</v>
      </c>
      <c r="T13" s="23" t="s">
        <v>41</v>
      </c>
      <c r="U13" s="1" t="s">
        <v>15</v>
      </c>
      <c r="V13" s="1">
        <v>33</v>
      </c>
      <c r="W13" s="23">
        <v>4</v>
      </c>
      <c r="X13" s="23">
        <v>1280</v>
      </c>
      <c r="Y13" s="23">
        <v>1600</v>
      </c>
    </row>
    <row r="14" spans="1:25" x14ac:dyDescent="0.35">
      <c r="D14" s="23" t="s">
        <v>41</v>
      </c>
      <c r="E14" s="1" t="s">
        <v>16</v>
      </c>
      <c r="F14" s="1"/>
      <c r="G14" s="23" t="s">
        <v>42</v>
      </c>
      <c r="H14" s="1" t="s">
        <v>23</v>
      </c>
      <c r="J14" s="23" t="s">
        <v>0</v>
      </c>
      <c r="K14" s="23" t="s">
        <v>41</v>
      </c>
      <c r="L14" s="1" t="s">
        <v>16</v>
      </c>
      <c r="M14" s="1" t="str">
        <f t="shared" si="0"/>
        <v>VancouverDomesticInternational Economics</v>
      </c>
      <c r="N14" s="28">
        <v>324.23</v>
      </c>
      <c r="O14" s="1">
        <v>30</v>
      </c>
      <c r="P14" s="23">
        <v>4</v>
      </c>
      <c r="Q14" s="23">
        <v>1280</v>
      </c>
      <c r="R14" s="23">
        <v>3450</v>
      </c>
      <c r="T14" s="23" t="s">
        <v>41</v>
      </c>
      <c r="U14" s="1" t="s">
        <v>16</v>
      </c>
      <c r="V14" s="1">
        <v>30</v>
      </c>
      <c r="W14" s="23">
        <v>4</v>
      </c>
      <c r="X14" s="23">
        <v>1280</v>
      </c>
      <c r="Y14" s="23">
        <v>3450</v>
      </c>
    </row>
    <row r="15" spans="1:25" x14ac:dyDescent="0.35">
      <c r="D15" s="23" t="s">
        <v>41</v>
      </c>
      <c r="E15" s="1" t="s">
        <v>17</v>
      </c>
      <c r="F15" s="1"/>
      <c r="G15" s="23" t="s">
        <v>42</v>
      </c>
      <c r="H15" s="1" t="s">
        <v>25</v>
      </c>
      <c r="J15" s="23" t="s">
        <v>0</v>
      </c>
      <c r="K15" s="23" t="s">
        <v>41</v>
      </c>
      <c r="L15" s="1" t="s">
        <v>17</v>
      </c>
      <c r="M15" s="1" t="str">
        <f t="shared" si="0"/>
        <v>VancouverDomesticKinesiology</v>
      </c>
      <c r="N15" s="28">
        <v>202.64</v>
      </c>
      <c r="O15" s="1">
        <v>30</v>
      </c>
      <c r="P15" s="23">
        <v>4</v>
      </c>
      <c r="Q15" s="23">
        <v>1278</v>
      </c>
      <c r="R15" s="23">
        <v>2400</v>
      </c>
      <c r="T15" s="23" t="s">
        <v>41</v>
      </c>
      <c r="U15" s="1" t="s">
        <v>17</v>
      </c>
      <c r="V15" s="1">
        <v>30</v>
      </c>
      <c r="W15" s="23">
        <v>4</v>
      </c>
      <c r="X15" s="23">
        <v>1278</v>
      </c>
      <c r="Y15" s="23">
        <v>2400</v>
      </c>
    </row>
    <row r="16" spans="1:25" x14ac:dyDescent="0.35">
      <c r="D16" s="23" t="s">
        <v>41</v>
      </c>
      <c r="E16" s="1" t="s">
        <v>18</v>
      </c>
      <c r="F16" s="1"/>
      <c r="G16" s="1"/>
      <c r="H16" s="1"/>
      <c r="J16" s="23" t="s">
        <v>0</v>
      </c>
      <c r="K16" s="23" t="s">
        <v>41</v>
      </c>
      <c r="L16" s="1" t="s">
        <v>18</v>
      </c>
      <c r="M16" s="1" t="str">
        <f t="shared" si="0"/>
        <v>VancouverDomesticLand &amp; Food Systems</v>
      </c>
      <c r="N16" s="28">
        <v>202.64</v>
      </c>
      <c r="O16" s="1">
        <v>30</v>
      </c>
      <c r="P16" s="23">
        <v>4</v>
      </c>
      <c r="Q16" s="23">
        <v>1278</v>
      </c>
      <c r="R16" s="23">
        <v>2200</v>
      </c>
      <c r="T16" s="23" t="s">
        <v>41</v>
      </c>
      <c r="U16" s="1" t="s">
        <v>18</v>
      </c>
      <c r="V16" s="1">
        <v>32</v>
      </c>
      <c r="W16" s="23">
        <v>4</v>
      </c>
      <c r="X16" s="23">
        <v>1278</v>
      </c>
      <c r="Y16" s="23">
        <v>2200</v>
      </c>
    </row>
    <row r="17" spans="4:25" x14ac:dyDescent="0.35">
      <c r="D17" s="23" t="s">
        <v>41</v>
      </c>
      <c r="E17" s="1" t="s">
        <v>19</v>
      </c>
      <c r="F17" s="1"/>
      <c r="G17" s="1"/>
      <c r="H17" s="1"/>
      <c r="J17" s="23" t="s">
        <v>0</v>
      </c>
      <c r="K17" s="23" t="s">
        <v>41</v>
      </c>
      <c r="L17" s="1" t="s">
        <v>19</v>
      </c>
      <c r="M17" s="1" t="str">
        <f t="shared" si="0"/>
        <v>VancouverDomesticMedia Studies</v>
      </c>
      <c r="N17" s="28">
        <v>269.69</v>
      </c>
      <c r="O17" s="1">
        <v>30</v>
      </c>
      <c r="P17" s="23">
        <v>4</v>
      </c>
      <c r="Q17" s="23">
        <v>1291</v>
      </c>
      <c r="R17" s="23">
        <v>2400</v>
      </c>
      <c r="T17" s="23" t="s">
        <v>41</v>
      </c>
      <c r="U17" s="1" t="s">
        <v>19</v>
      </c>
      <c r="V17" s="1">
        <v>30</v>
      </c>
      <c r="W17" s="23">
        <v>4</v>
      </c>
      <c r="X17" s="23">
        <v>1291</v>
      </c>
      <c r="Y17" s="23">
        <v>2400</v>
      </c>
    </row>
    <row r="18" spans="4:25" x14ac:dyDescent="0.35">
      <c r="D18" s="23" t="s">
        <v>41</v>
      </c>
      <c r="E18" s="1" t="s">
        <v>20</v>
      </c>
      <c r="F18" s="1"/>
      <c r="G18" s="1"/>
      <c r="H18" s="1"/>
      <c r="J18" s="23" t="s">
        <v>0</v>
      </c>
      <c r="K18" s="23" t="s">
        <v>41</v>
      </c>
      <c r="L18" s="1" t="s">
        <v>20</v>
      </c>
      <c r="M18" s="1" t="str">
        <f t="shared" si="0"/>
        <v>VancouverDomesticMedical Laboratory Science</v>
      </c>
      <c r="N18" s="28">
        <v>202.64</v>
      </c>
      <c r="O18" s="1">
        <v>30</v>
      </c>
      <c r="P18" s="23">
        <v>2</v>
      </c>
      <c r="Q18" s="23">
        <v>1306</v>
      </c>
      <c r="R18" s="23">
        <v>600</v>
      </c>
      <c r="T18" s="23" t="s">
        <v>41</v>
      </c>
      <c r="U18" s="1" t="s">
        <v>20</v>
      </c>
      <c r="V18" s="1">
        <v>38</v>
      </c>
      <c r="W18" s="23">
        <v>2</v>
      </c>
      <c r="X18" s="23">
        <v>1306</v>
      </c>
      <c r="Y18" s="23">
        <v>600</v>
      </c>
    </row>
    <row r="19" spans="4:25" x14ac:dyDescent="0.35">
      <c r="D19" s="23" t="s">
        <v>41</v>
      </c>
      <c r="E19" s="1" t="s">
        <v>21</v>
      </c>
      <c r="F19" s="1"/>
      <c r="G19" s="1"/>
      <c r="H19" s="1"/>
      <c r="J19" s="23" t="s">
        <v>0</v>
      </c>
      <c r="K19" s="23" t="s">
        <v>41</v>
      </c>
      <c r="L19" s="1" t="s">
        <v>21</v>
      </c>
      <c r="M19" s="1" t="str">
        <f t="shared" si="0"/>
        <v>VancouverDomesticMidwifery</v>
      </c>
      <c r="N19" s="28">
        <v>202.64</v>
      </c>
      <c r="O19" s="1">
        <v>30</v>
      </c>
      <c r="P19" s="23">
        <v>4</v>
      </c>
      <c r="Q19" s="23">
        <v>1248</v>
      </c>
      <c r="R19" s="23">
        <v>4400</v>
      </c>
      <c r="T19" s="23" t="s">
        <v>41</v>
      </c>
      <c r="U19" s="1" t="s">
        <v>21</v>
      </c>
      <c r="V19" s="1">
        <v>35</v>
      </c>
      <c r="W19" s="23">
        <v>4</v>
      </c>
      <c r="X19" s="23">
        <v>1248</v>
      </c>
      <c r="Y19" s="23">
        <v>4400</v>
      </c>
    </row>
    <row r="20" spans="4:25" x14ac:dyDescent="0.35">
      <c r="D20" s="23" t="s">
        <v>41</v>
      </c>
      <c r="E20" s="1" t="s">
        <v>22</v>
      </c>
      <c r="F20" s="1"/>
      <c r="G20" s="1"/>
      <c r="H20" s="1"/>
      <c r="J20" s="23" t="s">
        <v>0</v>
      </c>
      <c r="K20" s="23" t="s">
        <v>41</v>
      </c>
      <c r="L20" s="1" t="s">
        <v>22</v>
      </c>
      <c r="M20" s="1" t="str">
        <f t="shared" si="0"/>
        <v>VancouverDomesticMusic</v>
      </c>
      <c r="N20" s="28">
        <v>202.64</v>
      </c>
      <c r="O20" s="1">
        <v>30</v>
      </c>
      <c r="P20" s="23">
        <v>4</v>
      </c>
      <c r="Q20" s="23">
        <v>1273</v>
      </c>
      <c r="R20" s="23">
        <v>2700</v>
      </c>
      <c r="T20" s="23" t="s">
        <v>41</v>
      </c>
      <c r="U20" s="1" t="s">
        <v>22</v>
      </c>
      <c r="V20" s="1">
        <v>34</v>
      </c>
      <c r="W20" s="23">
        <v>4</v>
      </c>
      <c r="X20" s="23">
        <v>1273</v>
      </c>
      <c r="Y20" s="23">
        <v>2700</v>
      </c>
    </row>
    <row r="21" spans="4:25" x14ac:dyDescent="0.35">
      <c r="D21" s="23" t="s">
        <v>41</v>
      </c>
      <c r="E21" s="1" t="s">
        <v>23</v>
      </c>
      <c r="F21" s="1"/>
      <c r="G21" s="1"/>
      <c r="H21" s="1"/>
      <c r="J21" s="23" t="s">
        <v>0</v>
      </c>
      <c r="K21" s="23" t="s">
        <v>41</v>
      </c>
      <c r="L21" s="1" t="s">
        <v>23</v>
      </c>
      <c r="M21" s="1" t="str">
        <f t="shared" si="0"/>
        <v>VancouverDomesticNursing</v>
      </c>
      <c r="N21" s="28">
        <v>202.64</v>
      </c>
      <c r="O21" s="1">
        <v>30</v>
      </c>
      <c r="P21" s="23">
        <v>2</v>
      </c>
      <c r="Q21" s="23">
        <v>1356</v>
      </c>
      <c r="R21" s="23">
        <v>4000</v>
      </c>
      <c r="T21" s="23" t="s">
        <v>41</v>
      </c>
      <c r="U21" s="1" t="s">
        <v>23</v>
      </c>
      <c r="V21" s="1">
        <v>30</v>
      </c>
      <c r="W21" s="23">
        <v>2</v>
      </c>
      <c r="X21" s="23">
        <v>1356</v>
      </c>
      <c r="Y21" s="23">
        <v>4000</v>
      </c>
    </row>
    <row r="22" spans="4:25" x14ac:dyDescent="0.35">
      <c r="D22" s="23" t="s">
        <v>41</v>
      </c>
      <c r="E22" s="1" t="s">
        <v>24</v>
      </c>
      <c r="F22" s="1"/>
      <c r="G22" s="1"/>
      <c r="H22" s="1"/>
      <c r="J22" s="23" t="s">
        <v>0</v>
      </c>
      <c r="K22" s="23" t="s">
        <v>41</v>
      </c>
      <c r="L22" s="1" t="s">
        <v>24</v>
      </c>
      <c r="M22" s="1" t="str">
        <f t="shared" si="0"/>
        <v>VancouverDomesticPharmaceutical Sciences</v>
      </c>
      <c r="N22" s="28">
        <v>202.64</v>
      </c>
      <c r="O22" s="1">
        <v>30</v>
      </c>
      <c r="P22" s="23">
        <v>4</v>
      </c>
      <c r="Q22" s="23">
        <v>1332</v>
      </c>
      <c r="R22" s="23">
        <v>1750</v>
      </c>
      <c r="T22" s="23" t="s">
        <v>41</v>
      </c>
      <c r="U22" s="1" t="s">
        <v>24</v>
      </c>
      <c r="V22" s="1">
        <v>30</v>
      </c>
      <c r="W22" s="23">
        <v>4</v>
      </c>
      <c r="X22" s="23">
        <v>1332</v>
      </c>
      <c r="Y22" s="23">
        <v>1750</v>
      </c>
    </row>
    <row r="23" spans="4:25" x14ac:dyDescent="0.35">
      <c r="D23" s="23" t="s">
        <v>41</v>
      </c>
      <c r="E23" s="1" t="s">
        <v>25</v>
      </c>
      <c r="F23" s="1"/>
      <c r="G23" s="1"/>
      <c r="H23" s="1"/>
      <c r="J23" s="23" t="s">
        <v>0</v>
      </c>
      <c r="K23" s="23" t="s">
        <v>41</v>
      </c>
      <c r="L23" s="1" t="s">
        <v>25</v>
      </c>
      <c r="M23" s="1" t="str">
        <f t="shared" si="0"/>
        <v>VancouverDomesticScience</v>
      </c>
      <c r="N23" s="28">
        <v>202.64</v>
      </c>
      <c r="O23" s="1">
        <v>30</v>
      </c>
      <c r="P23" s="23">
        <v>4</v>
      </c>
      <c r="Q23" s="23">
        <v>1279</v>
      </c>
      <c r="R23" s="23">
        <v>1750</v>
      </c>
      <c r="T23" s="23" t="s">
        <v>41</v>
      </c>
      <c r="U23" s="1" t="s">
        <v>25</v>
      </c>
      <c r="V23" s="1">
        <v>30</v>
      </c>
      <c r="W23" s="23">
        <v>4</v>
      </c>
      <c r="X23" s="23">
        <v>1279</v>
      </c>
      <c r="Y23" s="23">
        <v>1750</v>
      </c>
    </row>
    <row r="24" spans="4:25" x14ac:dyDescent="0.35">
      <c r="D24" s="23" t="s">
        <v>41</v>
      </c>
      <c r="E24" s="1" t="s">
        <v>26</v>
      </c>
      <c r="F24" s="1"/>
      <c r="G24" s="1"/>
      <c r="H24" s="1"/>
      <c r="J24" s="23" t="s">
        <v>0</v>
      </c>
      <c r="K24" s="23" t="s">
        <v>41</v>
      </c>
      <c r="L24" s="1" t="s">
        <v>26</v>
      </c>
      <c r="M24" s="1" t="str">
        <f t="shared" si="0"/>
        <v>VancouverDomesticSocial Work</v>
      </c>
      <c r="N24" s="28">
        <v>202.64</v>
      </c>
      <c r="O24" s="1">
        <v>30</v>
      </c>
      <c r="P24" s="23">
        <v>2</v>
      </c>
      <c r="Q24" s="23">
        <v>1253</v>
      </c>
      <c r="R24" s="23">
        <v>850</v>
      </c>
      <c r="T24" s="23" t="s">
        <v>41</v>
      </c>
      <c r="U24" s="1" t="s">
        <v>26</v>
      </c>
      <c r="V24" s="1">
        <v>30</v>
      </c>
      <c r="W24" s="23">
        <v>2</v>
      </c>
      <c r="X24" s="23">
        <v>1253</v>
      </c>
      <c r="Y24" s="23">
        <v>850</v>
      </c>
    </row>
    <row r="25" spans="4:25" x14ac:dyDescent="0.35">
      <c r="D25" s="23" t="s">
        <v>41</v>
      </c>
      <c r="E25" s="1" t="s">
        <v>27</v>
      </c>
      <c r="F25" s="1"/>
      <c r="G25" s="1"/>
      <c r="H25" s="1"/>
      <c r="J25" s="23" t="s">
        <v>0</v>
      </c>
      <c r="K25" s="23" t="s">
        <v>41</v>
      </c>
      <c r="L25" s="1" t="s">
        <v>27</v>
      </c>
      <c r="M25" s="1" t="str">
        <f t="shared" si="0"/>
        <v>VancouverDomesticUrban Forestry</v>
      </c>
      <c r="N25" s="28">
        <v>202.64</v>
      </c>
      <c r="O25" s="1">
        <v>30</v>
      </c>
      <c r="P25" s="23">
        <v>4</v>
      </c>
      <c r="Q25" s="23">
        <v>1298</v>
      </c>
      <c r="R25" s="23">
        <v>1900</v>
      </c>
      <c r="T25" s="23" t="s">
        <v>41</v>
      </c>
      <c r="U25" s="1" t="s">
        <v>27</v>
      </c>
      <c r="V25" s="1">
        <v>30</v>
      </c>
      <c r="W25" s="23">
        <v>4</v>
      </c>
      <c r="X25" s="23">
        <v>1298</v>
      </c>
      <c r="Y25" s="23">
        <v>1900</v>
      </c>
    </row>
    <row r="26" spans="4:25" x14ac:dyDescent="0.35">
      <c r="F26" s="1"/>
      <c r="G26" s="1"/>
      <c r="H26" s="1"/>
      <c r="J26" s="30" t="s">
        <v>0</v>
      </c>
      <c r="K26" s="30" t="s">
        <v>42</v>
      </c>
      <c r="L26" s="31" t="s">
        <v>4</v>
      </c>
      <c r="M26" s="31" t="str">
        <f t="shared" si="0"/>
        <v>OkanaganDomesticApplied Science (Year 1)</v>
      </c>
      <c r="N26" s="32">
        <v>202.64</v>
      </c>
      <c r="O26" s="31">
        <v>30</v>
      </c>
      <c r="P26" s="30">
        <v>1</v>
      </c>
      <c r="Q26" s="30">
        <v>1087.8499999999999</v>
      </c>
      <c r="R26" s="30">
        <v>1190</v>
      </c>
      <c r="T26" s="23" t="s">
        <v>42</v>
      </c>
      <c r="U26" s="1" t="s">
        <v>4</v>
      </c>
      <c r="V26" s="1">
        <v>36</v>
      </c>
      <c r="W26" s="23">
        <v>1</v>
      </c>
      <c r="X26" s="23">
        <v>1087.8499999999999</v>
      </c>
      <c r="Y26" s="23">
        <v>1190</v>
      </c>
    </row>
    <row r="27" spans="4:25" x14ac:dyDescent="0.35">
      <c r="F27" s="1"/>
      <c r="G27" s="1"/>
      <c r="H27" s="1"/>
      <c r="J27" s="30" t="s">
        <v>0</v>
      </c>
      <c r="K27" s="30" t="s">
        <v>42</v>
      </c>
      <c r="L27" s="31" t="s">
        <v>5</v>
      </c>
      <c r="M27" s="31" t="str">
        <f t="shared" si="0"/>
        <v>OkanaganDomesticApplied Science (Years 2 to 5)</v>
      </c>
      <c r="N27" s="32">
        <v>216.31</v>
      </c>
      <c r="O27" s="31">
        <v>30</v>
      </c>
      <c r="P27" s="30">
        <v>4</v>
      </c>
      <c r="Q27" s="30">
        <v>1087.8499999999999</v>
      </c>
      <c r="R27" s="30">
        <f>S27/3</f>
        <v>2148.6666666666665</v>
      </c>
      <c r="S27" s="23">
        <f>1010+3086+2350</f>
        <v>6446</v>
      </c>
      <c r="T27" s="23" t="s">
        <v>42</v>
      </c>
      <c r="U27" s="1" t="s">
        <v>5</v>
      </c>
      <c r="V27" s="1">
        <v>36</v>
      </c>
      <c r="W27" s="23">
        <v>4</v>
      </c>
      <c r="X27" s="23">
        <v>1087.8499999999999</v>
      </c>
      <c r="Y27" s="23">
        <v>1190</v>
      </c>
    </row>
    <row r="28" spans="4:25" x14ac:dyDescent="0.35">
      <c r="F28" s="1"/>
      <c r="G28" s="1"/>
      <c r="H28" s="1"/>
      <c r="J28" s="30" t="s">
        <v>0</v>
      </c>
      <c r="K28" s="30" t="s">
        <v>42</v>
      </c>
      <c r="L28" s="31" t="s">
        <v>6</v>
      </c>
      <c r="M28" s="31" t="str">
        <f t="shared" si="0"/>
        <v>OkanaganDomesticArts</v>
      </c>
      <c r="N28" s="32">
        <v>202.64</v>
      </c>
      <c r="O28" s="31">
        <v>30</v>
      </c>
      <c r="P28" s="30">
        <v>4</v>
      </c>
      <c r="Q28" s="30">
        <v>900</v>
      </c>
      <c r="R28" s="30">
        <v>1850</v>
      </c>
      <c r="T28" s="23" t="s">
        <v>42</v>
      </c>
      <c r="U28" s="1" t="s">
        <v>6</v>
      </c>
      <c r="V28" s="1">
        <v>30</v>
      </c>
      <c r="W28" s="23">
        <v>4</v>
      </c>
      <c r="X28" s="23">
        <v>900</v>
      </c>
      <c r="Y28" s="23">
        <v>1850</v>
      </c>
    </row>
    <row r="29" spans="4:25" x14ac:dyDescent="0.35">
      <c r="F29" s="1"/>
      <c r="G29" s="1"/>
      <c r="H29" s="1"/>
      <c r="J29" s="30" t="s">
        <v>0</v>
      </c>
      <c r="K29" s="30" t="s">
        <v>42</v>
      </c>
      <c r="L29" s="31" t="s">
        <v>50</v>
      </c>
      <c r="M29" s="31" t="str">
        <f t="shared" si="0"/>
        <v>OkanaganDomesticEducation</v>
      </c>
      <c r="N29" s="32">
        <v>225.65</v>
      </c>
      <c r="O29" s="31">
        <v>30</v>
      </c>
      <c r="P29" s="30">
        <v>2</v>
      </c>
      <c r="Q29" s="30">
        <v>900</v>
      </c>
      <c r="R29" s="30">
        <v>957</v>
      </c>
      <c r="T29" s="23" t="s">
        <v>42</v>
      </c>
      <c r="U29" s="1" t="s">
        <v>50</v>
      </c>
      <c r="V29" s="1">
        <v>30</v>
      </c>
      <c r="W29" s="23">
        <v>2</v>
      </c>
      <c r="X29" s="23">
        <v>900</v>
      </c>
      <c r="Y29" s="23">
        <v>957</v>
      </c>
    </row>
    <row r="30" spans="4:25" x14ac:dyDescent="0.35">
      <c r="F30" s="1"/>
      <c r="G30" s="1"/>
      <c r="H30" s="1"/>
      <c r="J30" s="30" t="s">
        <v>0</v>
      </c>
      <c r="K30" s="30" t="s">
        <v>42</v>
      </c>
      <c r="L30" s="31" t="s">
        <v>13</v>
      </c>
      <c r="M30" s="31" t="str">
        <f t="shared" si="0"/>
        <v>OkanaganDomesticFine Arts</v>
      </c>
      <c r="N30" s="32">
        <v>202.64</v>
      </c>
      <c r="O30" s="31">
        <v>30</v>
      </c>
      <c r="P30" s="30">
        <v>4</v>
      </c>
      <c r="Q30" s="30">
        <v>900</v>
      </c>
      <c r="R30" s="30">
        <v>2150</v>
      </c>
      <c r="T30" s="23" t="s">
        <v>42</v>
      </c>
      <c r="U30" s="1" t="s">
        <v>13</v>
      </c>
      <c r="V30" s="1">
        <v>33</v>
      </c>
      <c r="W30" s="23">
        <v>4</v>
      </c>
      <c r="X30" s="23">
        <v>900</v>
      </c>
      <c r="Y30" s="23">
        <v>2150</v>
      </c>
    </row>
    <row r="31" spans="4:25" x14ac:dyDescent="0.35">
      <c r="F31" s="1"/>
      <c r="G31" s="1"/>
      <c r="H31" s="1"/>
      <c r="J31" s="30" t="s">
        <v>0</v>
      </c>
      <c r="K31" s="30" t="s">
        <v>42</v>
      </c>
      <c r="L31" s="31" t="s">
        <v>51</v>
      </c>
      <c r="M31" s="31" t="str">
        <f t="shared" si="0"/>
        <v>OkanaganDomesticHuman Kinetics</v>
      </c>
      <c r="N31" s="32">
        <v>202.64</v>
      </c>
      <c r="O31" s="31">
        <v>30</v>
      </c>
      <c r="P31" s="30">
        <v>4</v>
      </c>
      <c r="Q31" s="30">
        <v>900</v>
      </c>
      <c r="R31" s="30">
        <v>1650</v>
      </c>
      <c r="T31" s="23" t="s">
        <v>42</v>
      </c>
      <c r="U31" s="1" t="s">
        <v>51</v>
      </c>
      <c r="V31" s="1">
        <v>30</v>
      </c>
      <c r="W31" s="23">
        <v>4</v>
      </c>
      <c r="X31" s="23">
        <v>900</v>
      </c>
      <c r="Y31" s="23">
        <v>1650</v>
      </c>
    </row>
    <row r="32" spans="4:25" x14ac:dyDescent="0.35">
      <c r="F32" s="1"/>
      <c r="G32" s="1"/>
      <c r="H32" s="1"/>
      <c r="J32" s="30" t="s">
        <v>0</v>
      </c>
      <c r="K32" s="30" t="s">
        <v>42</v>
      </c>
      <c r="L32" s="31" t="s">
        <v>52</v>
      </c>
      <c r="M32" s="31" t="str">
        <f t="shared" si="0"/>
        <v>OkanaganDomesticHealth and Exercise Sciences</v>
      </c>
      <c r="N32" s="32">
        <v>202.64</v>
      </c>
      <c r="O32" s="31">
        <v>30</v>
      </c>
      <c r="P32" s="30">
        <v>4</v>
      </c>
      <c r="Q32" s="30">
        <v>949.76</v>
      </c>
      <c r="R32" s="30">
        <v>1950</v>
      </c>
      <c r="T32" s="23" t="s">
        <v>42</v>
      </c>
      <c r="U32" s="1" t="s">
        <v>52</v>
      </c>
      <c r="V32" s="1">
        <v>30</v>
      </c>
      <c r="W32" s="23">
        <v>4</v>
      </c>
      <c r="X32" s="23">
        <v>949.76</v>
      </c>
      <c r="Y32" s="23">
        <v>1950</v>
      </c>
    </row>
    <row r="33" spans="6:25" x14ac:dyDescent="0.35">
      <c r="F33" s="1"/>
      <c r="G33" s="1"/>
      <c r="H33" s="1"/>
      <c r="J33" s="30" t="s">
        <v>0</v>
      </c>
      <c r="K33" s="30" t="s">
        <v>42</v>
      </c>
      <c r="L33" s="31" t="s">
        <v>53</v>
      </c>
      <c r="M33" s="31" t="str">
        <f t="shared" si="0"/>
        <v>OkanaganDomesticManagement</v>
      </c>
      <c r="N33" s="32">
        <v>202.64</v>
      </c>
      <c r="O33" s="31">
        <v>30</v>
      </c>
      <c r="P33" s="30">
        <v>4</v>
      </c>
      <c r="Q33" s="30">
        <v>1000.94</v>
      </c>
      <c r="R33" s="30">
        <v>2750</v>
      </c>
      <c r="T33" s="23" t="s">
        <v>42</v>
      </c>
      <c r="U33" s="1" t="s">
        <v>53</v>
      </c>
      <c r="V33" s="1">
        <v>30</v>
      </c>
      <c r="W33" s="23">
        <v>4</v>
      </c>
      <c r="X33" s="23">
        <v>1000.94</v>
      </c>
      <c r="Y33" s="23">
        <v>2750</v>
      </c>
    </row>
    <row r="34" spans="6:25" x14ac:dyDescent="0.35">
      <c r="F34" s="1"/>
      <c r="G34" s="1"/>
      <c r="H34" s="1"/>
      <c r="J34" s="30" t="s">
        <v>0</v>
      </c>
      <c r="K34" s="30" t="s">
        <v>42</v>
      </c>
      <c r="L34" s="31" t="s">
        <v>19</v>
      </c>
      <c r="M34" s="31" t="str">
        <f t="shared" si="0"/>
        <v>OkanaganDomesticMedia Studies</v>
      </c>
      <c r="N34" s="32">
        <v>269.69</v>
      </c>
      <c r="O34" s="31">
        <v>30</v>
      </c>
      <c r="P34" s="30">
        <v>4</v>
      </c>
      <c r="Q34" s="30">
        <v>900</v>
      </c>
      <c r="R34" s="30">
        <v>2320</v>
      </c>
      <c r="T34" s="23" t="s">
        <v>42</v>
      </c>
      <c r="U34" s="1" t="s">
        <v>19</v>
      </c>
      <c r="V34" s="1">
        <v>30</v>
      </c>
      <c r="W34" s="23">
        <v>4</v>
      </c>
      <c r="X34" s="23">
        <v>900</v>
      </c>
      <c r="Y34" s="23">
        <v>2320</v>
      </c>
    </row>
    <row r="35" spans="6:25" x14ac:dyDescent="0.35">
      <c r="F35" s="1"/>
      <c r="G35" s="1"/>
      <c r="H35" s="1"/>
      <c r="J35" s="30" t="s">
        <v>0</v>
      </c>
      <c r="K35" s="30" t="s">
        <v>42</v>
      </c>
      <c r="L35" s="31" t="s">
        <v>54</v>
      </c>
      <c r="M35" s="31" t="str">
        <f t="shared" si="0"/>
        <v>OkanaganDomesticNsyilxcn Language Fluency</v>
      </c>
      <c r="N35" s="32">
        <v>202.64</v>
      </c>
      <c r="O35" s="31">
        <v>30</v>
      </c>
      <c r="P35" s="30">
        <v>2</v>
      </c>
      <c r="Q35" s="30">
        <v>900</v>
      </c>
      <c r="R35" s="30">
        <v>750</v>
      </c>
      <c r="T35" s="23" t="s">
        <v>42</v>
      </c>
      <c r="U35" s="1" t="s">
        <v>54</v>
      </c>
      <c r="V35" s="1">
        <v>30</v>
      </c>
      <c r="W35" s="23">
        <v>2</v>
      </c>
      <c r="X35" s="23">
        <v>900</v>
      </c>
      <c r="Y35" s="23">
        <v>750</v>
      </c>
    </row>
    <row r="36" spans="6:25" x14ac:dyDescent="0.35">
      <c r="F36" s="1"/>
      <c r="G36" s="1"/>
      <c r="H36" s="1"/>
      <c r="J36" s="30" t="s">
        <v>0</v>
      </c>
      <c r="K36" s="30" t="s">
        <v>42</v>
      </c>
      <c r="L36" s="31" t="s">
        <v>55</v>
      </c>
      <c r="M36" s="31" t="str">
        <f t="shared" si="0"/>
        <v>OkanaganDomesticNłeɁkepmx Language Fluency</v>
      </c>
      <c r="N36" s="32">
        <v>202.64</v>
      </c>
      <c r="O36" s="31">
        <v>30</v>
      </c>
      <c r="P36" s="30">
        <v>2</v>
      </c>
      <c r="Q36" s="30">
        <v>900</v>
      </c>
      <c r="R36" s="30">
        <v>750</v>
      </c>
      <c r="T36" s="23" t="s">
        <v>42</v>
      </c>
      <c r="U36" s="1" t="s">
        <v>55</v>
      </c>
      <c r="V36" s="1">
        <v>30</v>
      </c>
      <c r="W36" s="23">
        <v>2</v>
      </c>
      <c r="X36" s="23">
        <v>900</v>
      </c>
      <c r="Y36" s="23">
        <v>750</v>
      </c>
    </row>
    <row r="37" spans="6:25" x14ac:dyDescent="0.35">
      <c r="F37" s="1"/>
      <c r="G37" s="1"/>
      <c r="H37" s="1"/>
      <c r="J37" s="30" t="s">
        <v>0</v>
      </c>
      <c r="K37" s="30" t="s">
        <v>42</v>
      </c>
      <c r="L37" s="31" t="s">
        <v>56</v>
      </c>
      <c r="M37" s="31" t="str">
        <f t="shared" si="0"/>
        <v>OkanaganDomesticSt’át’imc Language Fluency</v>
      </c>
      <c r="N37" s="32">
        <v>202.64</v>
      </c>
      <c r="O37" s="31">
        <v>30</v>
      </c>
      <c r="P37" s="30">
        <v>2</v>
      </c>
      <c r="Q37" s="30">
        <v>900</v>
      </c>
      <c r="R37" s="30">
        <v>750</v>
      </c>
      <c r="T37" s="23" t="s">
        <v>42</v>
      </c>
      <c r="U37" s="1" t="s">
        <v>56</v>
      </c>
      <c r="V37" s="1">
        <v>30</v>
      </c>
      <c r="W37" s="23">
        <v>2</v>
      </c>
      <c r="X37" s="23">
        <v>900</v>
      </c>
      <c r="Y37" s="23">
        <v>750</v>
      </c>
    </row>
    <row r="38" spans="6:25" x14ac:dyDescent="0.35">
      <c r="F38" s="1"/>
      <c r="G38" s="1"/>
      <c r="H38" s="1"/>
      <c r="J38" s="30" t="s">
        <v>0</v>
      </c>
      <c r="K38" s="30" t="s">
        <v>42</v>
      </c>
      <c r="L38" s="31" t="s">
        <v>23</v>
      </c>
      <c r="M38" s="31" t="str">
        <f t="shared" si="0"/>
        <v>OkanaganDomesticNursing</v>
      </c>
      <c r="N38" s="32">
        <v>202.64</v>
      </c>
      <c r="O38" s="31">
        <v>30</v>
      </c>
      <c r="P38" s="30">
        <v>4</v>
      </c>
      <c r="Q38" s="30">
        <v>900</v>
      </c>
      <c r="R38" s="30">
        <v>1670</v>
      </c>
      <c r="T38" s="23" t="s">
        <v>42</v>
      </c>
      <c r="U38" s="1" t="s">
        <v>23</v>
      </c>
      <c r="V38" s="1">
        <v>32</v>
      </c>
      <c r="W38" s="23">
        <v>4</v>
      </c>
      <c r="X38" s="23">
        <v>900</v>
      </c>
      <c r="Y38" s="23">
        <v>1670</v>
      </c>
    </row>
    <row r="39" spans="6:25" x14ac:dyDescent="0.35">
      <c r="F39" s="1"/>
      <c r="G39" s="1"/>
      <c r="H39" s="1"/>
      <c r="J39" s="30" t="s">
        <v>0</v>
      </c>
      <c r="K39" s="30" t="s">
        <v>42</v>
      </c>
      <c r="L39" s="31" t="s">
        <v>25</v>
      </c>
      <c r="M39" s="31" t="str">
        <f t="shared" si="0"/>
        <v>OkanaganDomesticScience</v>
      </c>
      <c r="N39" s="32">
        <v>202.64</v>
      </c>
      <c r="O39" s="31">
        <v>30</v>
      </c>
      <c r="P39" s="30">
        <v>4</v>
      </c>
      <c r="Q39" s="30">
        <v>900</v>
      </c>
      <c r="R39" s="30">
        <v>2750</v>
      </c>
      <c r="T39" s="23" t="s">
        <v>42</v>
      </c>
      <c r="U39" s="1" t="s">
        <v>25</v>
      </c>
      <c r="V39" s="1">
        <v>30</v>
      </c>
      <c r="W39" s="23">
        <v>4</v>
      </c>
      <c r="X39" s="23">
        <v>900</v>
      </c>
      <c r="Y39" s="23">
        <v>2750</v>
      </c>
    </row>
    <row r="40" spans="6:25" x14ac:dyDescent="0.35">
      <c r="J40" s="23" t="s">
        <v>1</v>
      </c>
      <c r="K40" s="23" t="s">
        <v>41</v>
      </c>
      <c r="L40" s="1" t="s">
        <v>4</v>
      </c>
      <c r="M40" s="1" t="str">
        <f t="shared" si="0"/>
        <v>VancouverInternationalApplied Science (Year 1)</v>
      </c>
      <c r="N40" s="28">
        <v>1720.37</v>
      </c>
      <c r="O40" s="1">
        <v>30</v>
      </c>
      <c r="P40" s="23">
        <v>1</v>
      </c>
      <c r="Q40" s="23">
        <v>1426</v>
      </c>
      <c r="R40" s="23">
        <v>900</v>
      </c>
    </row>
    <row r="41" spans="6:25" x14ac:dyDescent="0.35">
      <c r="J41" s="23" t="s">
        <v>1</v>
      </c>
      <c r="K41" s="23" t="s">
        <v>41</v>
      </c>
      <c r="L41" s="1" t="s">
        <v>5</v>
      </c>
      <c r="M41" s="1" t="str">
        <f t="shared" si="0"/>
        <v>VancouverInternationalApplied Science (Years 2 to 5)</v>
      </c>
      <c r="N41" s="28">
        <v>1720.37</v>
      </c>
      <c r="O41" s="1">
        <v>30</v>
      </c>
      <c r="P41" s="23">
        <v>4</v>
      </c>
      <c r="Q41" s="23">
        <v>1426</v>
      </c>
      <c r="R41" s="23">
        <v>2200</v>
      </c>
    </row>
    <row r="42" spans="6:25" x14ac:dyDescent="0.35">
      <c r="J42" s="23" t="s">
        <v>1</v>
      </c>
      <c r="K42" s="23" t="s">
        <v>41</v>
      </c>
      <c r="L42" s="1" t="s">
        <v>6</v>
      </c>
      <c r="M42" s="1" t="str">
        <f t="shared" si="0"/>
        <v>VancouverInternationalArts</v>
      </c>
      <c r="N42" s="28">
        <v>1651.62</v>
      </c>
      <c r="O42" s="1">
        <v>30</v>
      </c>
      <c r="P42" s="23">
        <v>4</v>
      </c>
      <c r="Q42" s="23">
        <v>1291</v>
      </c>
      <c r="R42" s="23">
        <v>2450</v>
      </c>
    </row>
    <row r="43" spans="6:25" x14ac:dyDescent="0.35">
      <c r="J43" s="23" t="s">
        <v>1</v>
      </c>
      <c r="K43" s="23" t="s">
        <v>41</v>
      </c>
      <c r="L43" s="1" t="s">
        <v>7</v>
      </c>
      <c r="M43" s="1" t="str">
        <f t="shared" si="0"/>
        <v>VancouverInternationalCommerce (Year 1)</v>
      </c>
      <c r="N43" s="28">
        <v>2137.13</v>
      </c>
      <c r="O43" s="1">
        <v>30</v>
      </c>
      <c r="P43" s="23">
        <v>1</v>
      </c>
      <c r="Q43" s="23">
        <v>2200</v>
      </c>
      <c r="R43" s="23">
        <v>1400</v>
      </c>
    </row>
    <row r="44" spans="6:25" x14ac:dyDescent="0.35">
      <c r="J44" s="23" t="s">
        <v>1</v>
      </c>
      <c r="K44" s="23" t="s">
        <v>41</v>
      </c>
      <c r="L44" s="1" t="s">
        <v>8</v>
      </c>
      <c r="M44" s="1" t="str">
        <f t="shared" si="0"/>
        <v>VancouverInternationalCommerce (Years 2 to 4)</v>
      </c>
      <c r="N44" s="28">
        <v>2137.13</v>
      </c>
      <c r="O44" s="1">
        <v>30</v>
      </c>
      <c r="P44" s="23">
        <v>3</v>
      </c>
      <c r="Q44" s="23">
        <v>2200</v>
      </c>
      <c r="R44" s="23">
        <v>1500</v>
      </c>
    </row>
    <row r="45" spans="6:25" x14ac:dyDescent="0.35">
      <c r="J45" s="23" t="s">
        <v>1</v>
      </c>
      <c r="K45" s="23" t="s">
        <v>41</v>
      </c>
      <c r="L45" s="1" t="s">
        <v>9</v>
      </c>
      <c r="M45" s="1" t="str">
        <f t="shared" si="0"/>
        <v>VancouverInternationalComputer Science</v>
      </c>
      <c r="N45" s="28">
        <v>1701.35</v>
      </c>
      <c r="O45" s="1">
        <v>30</v>
      </c>
      <c r="P45" s="23">
        <v>2</v>
      </c>
      <c r="Q45" s="23">
        <v>1279</v>
      </c>
      <c r="R45" s="23">
        <v>3250</v>
      </c>
    </row>
    <row r="46" spans="6:25" x14ac:dyDescent="0.35">
      <c r="J46" s="23" t="s">
        <v>1</v>
      </c>
      <c r="K46" s="23" t="s">
        <v>41</v>
      </c>
      <c r="L46" s="1" t="s">
        <v>10</v>
      </c>
      <c r="M46" s="1" t="str">
        <f t="shared" si="0"/>
        <v>VancouverInternationalDental Hygiene</v>
      </c>
      <c r="N46" s="28">
        <v>1701.35</v>
      </c>
      <c r="O46" s="1">
        <v>30</v>
      </c>
      <c r="P46" s="23">
        <v>4</v>
      </c>
      <c r="Q46" s="23">
        <v>1363</v>
      </c>
      <c r="R46" s="23">
        <v>2000</v>
      </c>
    </row>
    <row r="47" spans="6:25" x14ac:dyDescent="0.35">
      <c r="J47" s="23" t="s">
        <v>1</v>
      </c>
      <c r="K47" s="23" t="s">
        <v>41</v>
      </c>
      <c r="L47" s="1" t="s">
        <v>11</v>
      </c>
      <c r="M47" s="1" t="str">
        <f t="shared" si="0"/>
        <v>VancouverInternationalDesign in Architecture, Landscape Architecture and Urbanism</v>
      </c>
      <c r="N47" s="28">
        <v>1647.79</v>
      </c>
      <c r="O47" s="1">
        <v>30</v>
      </c>
      <c r="P47" s="23">
        <v>4</v>
      </c>
      <c r="Q47" s="23">
        <v>1598</v>
      </c>
      <c r="R47" s="23">
        <v>1500</v>
      </c>
    </row>
    <row r="48" spans="6:25" x14ac:dyDescent="0.35">
      <c r="J48" s="23" t="s">
        <v>1</v>
      </c>
      <c r="K48" s="23" t="s">
        <v>41</v>
      </c>
      <c r="L48" s="1" t="s">
        <v>12</v>
      </c>
      <c r="M48" s="1" t="str">
        <f t="shared" si="0"/>
        <v>VancouverInternationalEnvironmental Design</v>
      </c>
      <c r="N48" s="28">
        <v>1654.75</v>
      </c>
      <c r="O48" s="1">
        <v>30</v>
      </c>
      <c r="P48" s="23">
        <v>4</v>
      </c>
      <c r="Q48" s="23">
        <v>1598</v>
      </c>
      <c r="R48" s="23">
        <v>1500</v>
      </c>
    </row>
    <row r="49" spans="10:18" x14ac:dyDescent="0.35">
      <c r="J49" s="23" t="s">
        <v>1</v>
      </c>
      <c r="K49" s="23" t="s">
        <v>41</v>
      </c>
      <c r="L49" s="1" t="s">
        <v>13</v>
      </c>
      <c r="M49" s="1" t="str">
        <f t="shared" si="0"/>
        <v>VancouverInternationalFine Arts</v>
      </c>
      <c r="N49" s="28">
        <v>1651.62</v>
      </c>
      <c r="O49" s="1">
        <v>30</v>
      </c>
      <c r="P49" s="23">
        <v>4</v>
      </c>
      <c r="Q49" s="23">
        <v>1291</v>
      </c>
      <c r="R49" s="23">
        <v>1600</v>
      </c>
    </row>
    <row r="50" spans="10:18" x14ac:dyDescent="0.35">
      <c r="J50" s="23" t="s">
        <v>1</v>
      </c>
      <c r="K50" s="23" t="s">
        <v>41</v>
      </c>
      <c r="L50" s="1" t="s">
        <v>14</v>
      </c>
      <c r="M50" s="1" t="str">
        <f t="shared" si="0"/>
        <v>VancouverInternationalForestry – Natural Resources</v>
      </c>
      <c r="N50" s="28">
        <v>1701.35</v>
      </c>
      <c r="O50" s="1">
        <v>30</v>
      </c>
      <c r="P50" s="23">
        <v>4</v>
      </c>
      <c r="Q50" s="23">
        <v>1298</v>
      </c>
      <c r="R50" s="23">
        <v>2000</v>
      </c>
    </row>
    <row r="51" spans="10:18" x14ac:dyDescent="0.35">
      <c r="J51" s="23" t="s">
        <v>1</v>
      </c>
      <c r="K51" s="23" t="s">
        <v>41</v>
      </c>
      <c r="L51" s="1" t="s">
        <v>15</v>
      </c>
      <c r="M51" s="1" t="str">
        <f t="shared" si="0"/>
        <v>VancouverInternationalIndigenous Land Stewardship</v>
      </c>
      <c r="N51" s="28">
        <v>1701.35</v>
      </c>
      <c r="O51" s="1">
        <v>30</v>
      </c>
      <c r="P51" s="23">
        <v>4</v>
      </c>
      <c r="Q51" s="23">
        <v>1280</v>
      </c>
      <c r="R51" s="23">
        <v>1600</v>
      </c>
    </row>
    <row r="52" spans="10:18" x14ac:dyDescent="0.35">
      <c r="J52" s="23" t="s">
        <v>1</v>
      </c>
      <c r="K52" s="23" t="s">
        <v>41</v>
      </c>
      <c r="L52" s="1" t="s">
        <v>16</v>
      </c>
      <c r="M52" s="1" t="str">
        <f t="shared" si="0"/>
        <v>VancouverInternationalInternational Economics</v>
      </c>
      <c r="N52" s="28">
        <v>1998</v>
      </c>
      <c r="O52" s="1">
        <v>30</v>
      </c>
      <c r="P52" s="23">
        <v>4</v>
      </c>
      <c r="Q52" s="23">
        <v>1280</v>
      </c>
      <c r="R52" s="23">
        <v>3450</v>
      </c>
    </row>
    <row r="53" spans="10:18" x14ac:dyDescent="0.35">
      <c r="J53" s="23" t="s">
        <v>1</v>
      </c>
      <c r="K53" s="23" t="s">
        <v>41</v>
      </c>
      <c r="L53" s="1" t="s">
        <v>17</v>
      </c>
      <c r="M53" s="1" t="str">
        <f t="shared" si="0"/>
        <v>VancouverInternationalKinesiology</v>
      </c>
      <c r="N53" s="28">
        <v>1701.35</v>
      </c>
      <c r="O53" s="1">
        <v>30</v>
      </c>
      <c r="P53" s="23">
        <v>4</v>
      </c>
      <c r="Q53" s="23">
        <v>1278</v>
      </c>
      <c r="R53" s="23">
        <v>2400</v>
      </c>
    </row>
    <row r="54" spans="10:18" x14ac:dyDescent="0.35">
      <c r="J54" s="23" t="s">
        <v>1</v>
      </c>
      <c r="K54" s="23" t="s">
        <v>41</v>
      </c>
      <c r="L54" s="1" t="s">
        <v>18</v>
      </c>
      <c r="M54" s="1" t="str">
        <f t="shared" si="0"/>
        <v>VancouverInternationalLand &amp; Food Systems</v>
      </c>
      <c r="N54" s="28">
        <v>1701.35</v>
      </c>
      <c r="O54" s="1">
        <v>30</v>
      </c>
      <c r="P54" s="23">
        <v>4</v>
      </c>
      <c r="Q54" s="23">
        <v>1278</v>
      </c>
      <c r="R54" s="23">
        <v>2200</v>
      </c>
    </row>
    <row r="55" spans="10:18" x14ac:dyDescent="0.35">
      <c r="J55" s="23" t="s">
        <v>1</v>
      </c>
      <c r="K55" s="23" t="s">
        <v>41</v>
      </c>
      <c r="L55" s="1" t="s">
        <v>19</v>
      </c>
      <c r="M55" s="1" t="str">
        <f t="shared" si="0"/>
        <v>VancouverInternationalMedia Studies</v>
      </c>
      <c r="N55" s="28">
        <v>1651.62</v>
      </c>
      <c r="O55" s="1">
        <v>30</v>
      </c>
      <c r="P55" s="23">
        <v>4</v>
      </c>
      <c r="Q55" s="23">
        <v>1291</v>
      </c>
      <c r="R55" s="23">
        <v>2400</v>
      </c>
    </row>
    <row r="56" spans="10:18" x14ac:dyDescent="0.35">
      <c r="J56" s="23" t="s">
        <v>1</v>
      </c>
      <c r="K56" s="23" t="s">
        <v>41</v>
      </c>
      <c r="L56" s="1" t="s">
        <v>20</v>
      </c>
      <c r="M56" s="1" t="str">
        <f t="shared" si="0"/>
        <v>VancouverInternationalMedical Laboratory Science</v>
      </c>
      <c r="N56" s="28">
        <v>1701.35</v>
      </c>
      <c r="O56" s="1">
        <v>30</v>
      </c>
      <c r="P56" s="23">
        <v>2</v>
      </c>
      <c r="Q56" s="23">
        <v>1306</v>
      </c>
      <c r="R56" s="23">
        <v>600</v>
      </c>
    </row>
    <row r="57" spans="10:18" x14ac:dyDescent="0.35">
      <c r="J57" s="23" t="s">
        <v>1</v>
      </c>
      <c r="K57" s="23" t="s">
        <v>41</v>
      </c>
      <c r="L57" s="1" t="s">
        <v>21</v>
      </c>
      <c r="M57" s="1" t="str">
        <f t="shared" si="0"/>
        <v>VancouverInternationalMidwifery</v>
      </c>
      <c r="N57" s="28">
        <v>1701.35</v>
      </c>
      <c r="O57" s="1">
        <v>30</v>
      </c>
      <c r="P57" s="23">
        <v>4</v>
      </c>
      <c r="Q57" s="23">
        <v>1248</v>
      </c>
      <c r="R57" s="23">
        <v>4400</v>
      </c>
    </row>
    <row r="58" spans="10:18" x14ac:dyDescent="0.35">
      <c r="J58" s="23" t="s">
        <v>1</v>
      </c>
      <c r="K58" s="23" t="s">
        <v>41</v>
      </c>
      <c r="L58" s="1" t="s">
        <v>22</v>
      </c>
      <c r="M58" s="1" t="str">
        <f t="shared" si="0"/>
        <v>VancouverInternationalMusic</v>
      </c>
      <c r="N58" s="28">
        <v>1379.52</v>
      </c>
      <c r="O58" s="1">
        <v>30</v>
      </c>
      <c r="P58" s="23">
        <v>4</v>
      </c>
      <c r="Q58" s="23">
        <v>1273</v>
      </c>
      <c r="R58" s="23">
        <v>2700</v>
      </c>
    </row>
    <row r="59" spans="10:18" x14ac:dyDescent="0.35">
      <c r="J59" s="23" t="s">
        <v>1</v>
      </c>
      <c r="K59" s="23" t="s">
        <v>41</v>
      </c>
      <c r="L59" s="1" t="s">
        <v>23</v>
      </c>
      <c r="M59" s="1" t="str">
        <f t="shared" si="0"/>
        <v>VancouverInternationalNursing</v>
      </c>
      <c r="N59" s="28">
        <v>1654.75</v>
      </c>
      <c r="O59" s="1">
        <v>30</v>
      </c>
      <c r="P59" s="23">
        <v>2</v>
      </c>
      <c r="Q59" s="23">
        <v>1356</v>
      </c>
      <c r="R59" s="23">
        <v>4000</v>
      </c>
    </row>
    <row r="60" spans="10:18" x14ac:dyDescent="0.35">
      <c r="J60" s="23" t="s">
        <v>1</v>
      </c>
      <c r="K60" s="23" t="s">
        <v>41</v>
      </c>
      <c r="L60" s="1" t="s">
        <v>24</v>
      </c>
      <c r="M60" s="1" t="str">
        <f t="shared" si="0"/>
        <v>VancouverInternationalPharmaceutical Sciences</v>
      </c>
      <c r="N60" s="28">
        <v>1701.35</v>
      </c>
      <c r="O60" s="1">
        <v>30</v>
      </c>
      <c r="P60" s="23">
        <v>4</v>
      </c>
      <c r="Q60" s="23">
        <v>1332</v>
      </c>
      <c r="R60" s="23">
        <v>1750</v>
      </c>
    </row>
    <row r="61" spans="10:18" x14ac:dyDescent="0.35">
      <c r="J61" s="23" t="s">
        <v>1</v>
      </c>
      <c r="K61" s="23" t="s">
        <v>41</v>
      </c>
      <c r="L61" s="1" t="s">
        <v>25</v>
      </c>
      <c r="M61" s="1" t="str">
        <f t="shared" si="0"/>
        <v>VancouverInternationalScience</v>
      </c>
      <c r="N61" s="28">
        <v>1701.35</v>
      </c>
      <c r="O61" s="1">
        <v>30</v>
      </c>
      <c r="P61" s="23">
        <v>4</v>
      </c>
      <c r="Q61" s="23">
        <v>1279</v>
      </c>
      <c r="R61" s="23">
        <v>1750</v>
      </c>
    </row>
    <row r="62" spans="10:18" x14ac:dyDescent="0.35">
      <c r="J62" s="23" t="s">
        <v>1</v>
      </c>
      <c r="K62" s="23" t="s">
        <v>41</v>
      </c>
      <c r="L62" s="1" t="s">
        <v>26</v>
      </c>
      <c r="M62" s="1" t="str">
        <f t="shared" si="0"/>
        <v>VancouverInternationalSocial Work</v>
      </c>
      <c r="N62" s="28">
        <v>1651.62</v>
      </c>
      <c r="O62" s="1">
        <v>30</v>
      </c>
      <c r="P62" s="23">
        <v>2</v>
      </c>
      <c r="Q62" s="23">
        <v>1253</v>
      </c>
      <c r="R62" s="23">
        <v>850</v>
      </c>
    </row>
    <row r="63" spans="10:18" x14ac:dyDescent="0.35">
      <c r="J63" s="23" t="s">
        <v>1</v>
      </c>
      <c r="K63" s="23" t="s">
        <v>41</v>
      </c>
      <c r="L63" s="1" t="s">
        <v>27</v>
      </c>
      <c r="M63" s="1" t="str">
        <f t="shared" si="0"/>
        <v>VancouverInternationalUrban Forestry</v>
      </c>
      <c r="N63" s="28">
        <v>1701.35</v>
      </c>
      <c r="O63" s="1">
        <v>30</v>
      </c>
      <c r="P63" s="23">
        <v>4</v>
      </c>
      <c r="Q63" s="23">
        <v>1298</v>
      </c>
      <c r="R63" s="23">
        <v>1900</v>
      </c>
    </row>
    <row r="64" spans="10:18" x14ac:dyDescent="0.35">
      <c r="J64" s="30" t="s">
        <v>1</v>
      </c>
      <c r="K64" s="30" t="s">
        <v>42</v>
      </c>
      <c r="L64" s="31" t="s">
        <v>4</v>
      </c>
      <c r="M64" s="31" t="str">
        <f t="shared" si="0"/>
        <v>OkanaganInternationalApplied Science (Year 1)</v>
      </c>
      <c r="N64" s="33">
        <v>1720.37</v>
      </c>
      <c r="O64" s="31">
        <v>30</v>
      </c>
      <c r="P64" s="30">
        <v>1</v>
      </c>
      <c r="Q64" s="30">
        <v>1087.8499999999999</v>
      </c>
      <c r="R64" s="30">
        <v>1190</v>
      </c>
    </row>
    <row r="65" spans="10:18" x14ac:dyDescent="0.35">
      <c r="J65" s="30" t="s">
        <v>1</v>
      </c>
      <c r="K65" s="30" t="s">
        <v>42</v>
      </c>
      <c r="L65" s="31" t="s">
        <v>5</v>
      </c>
      <c r="M65" s="31" t="str">
        <f t="shared" si="0"/>
        <v>OkanaganInternationalApplied Science (Years 2 to 5)</v>
      </c>
      <c r="N65" s="33">
        <v>1687.6</v>
      </c>
      <c r="O65" s="31">
        <v>30</v>
      </c>
      <c r="P65" s="30">
        <v>4</v>
      </c>
      <c r="Q65" s="30">
        <v>1087.8499999999999</v>
      </c>
      <c r="R65" s="30">
        <v>1190</v>
      </c>
    </row>
    <row r="66" spans="10:18" x14ac:dyDescent="0.35">
      <c r="J66" s="30" t="s">
        <v>1</v>
      </c>
      <c r="K66" s="30" t="s">
        <v>42</v>
      </c>
      <c r="L66" s="31" t="s">
        <v>6</v>
      </c>
      <c r="M66" s="31" t="str">
        <f t="shared" si="0"/>
        <v>OkanaganInternationalArts</v>
      </c>
      <c r="N66" s="33">
        <v>1651.62</v>
      </c>
      <c r="O66" s="31">
        <v>30</v>
      </c>
      <c r="P66" s="30">
        <v>4</v>
      </c>
      <c r="Q66" s="30">
        <v>900</v>
      </c>
      <c r="R66" s="30">
        <v>1850</v>
      </c>
    </row>
    <row r="67" spans="10:18" x14ac:dyDescent="0.35">
      <c r="J67" s="30" t="s">
        <v>1</v>
      </c>
      <c r="K67" s="30" t="s">
        <v>42</v>
      </c>
      <c r="L67" s="31" t="s">
        <v>50</v>
      </c>
      <c r="M67" s="31" t="str">
        <f t="shared" ref="M67:M77" si="1">K67&amp;J67&amp;L67</f>
        <v>OkanaganInternationalEducation</v>
      </c>
      <c r="N67" s="33">
        <v>1043.05</v>
      </c>
      <c r="O67" s="31">
        <v>30</v>
      </c>
      <c r="P67" s="30">
        <v>2</v>
      </c>
      <c r="Q67" s="30">
        <v>900</v>
      </c>
      <c r="R67" s="30">
        <v>957</v>
      </c>
    </row>
    <row r="68" spans="10:18" x14ac:dyDescent="0.35">
      <c r="J68" s="30" t="s">
        <v>1</v>
      </c>
      <c r="K68" s="30" t="s">
        <v>42</v>
      </c>
      <c r="L68" s="31" t="s">
        <v>13</v>
      </c>
      <c r="M68" s="31" t="str">
        <f t="shared" si="1"/>
        <v>OkanaganInternationalFine Arts</v>
      </c>
      <c r="N68" s="33">
        <v>1651.62</v>
      </c>
      <c r="O68" s="31">
        <v>30</v>
      </c>
      <c r="P68" s="30">
        <v>4</v>
      </c>
      <c r="Q68" s="30">
        <v>900</v>
      </c>
      <c r="R68" s="30">
        <v>2150</v>
      </c>
    </row>
    <row r="69" spans="10:18" x14ac:dyDescent="0.35">
      <c r="J69" s="30" t="s">
        <v>1</v>
      </c>
      <c r="K69" s="30" t="s">
        <v>42</v>
      </c>
      <c r="L69" s="31" t="s">
        <v>51</v>
      </c>
      <c r="M69" s="31" t="str">
        <f t="shared" si="1"/>
        <v>OkanaganInternationalHuman Kinetics</v>
      </c>
      <c r="N69" s="35">
        <v>1701.35</v>
      </c>
      <c r="O69" s="31">
        <v>30</v>
      </c>
      <c r="P69" s="30">
        <v>4</v>
      </c>
      <c r="Q69" s="30">
        <v>900</v>
      </c>
      <c r="R69" s="30">
        <v>1650</v>
      </c>
    </row>
    <row r="70" spans="10:18" x14ac:dyDescent="0.35">
      <c r="J70" s="30" t="s">
        <v>1</v>
      </c>
      <c r="K70" s="30" t="s">
        <v>42</v>
      </c>
      <c r="L70" s="31" t="s">
        <v>52</v>
      </c>
      <c r="M70" s="31" t="str">
        <f t="shared" si="1"/>
        <v>OkanaganInternationalHealth and Exercise Sciences</v>
      </c>
      <c r="N70" s="35">
        <v>1701.35</v>
      </c>
      <c r="O70" s="31">
        <v>30</v>
      </c>
      <c r="P70" s="30">
        <v>4</v>
      </c>
      <c r="Q70" s="30">
        <v>949.76</v>
      </c>
      <c r="R70" s="30">
        <v>1950</v>
      </c>
    </row>
    <row r="71" spans="10:18" x14ac:dyDescent="0.35">
      <c r="J71" s="30" t="s">
        <v>1</v>
      </c>
      <c r="K71" s="30" t="s">
        <v>42</v>
      </c>
      <c r="L71" s="31" t="s">
        <v>53</v>
      </c>
      <c r="M71" s="31" t="str">
        <f t="shared" si="1"/>
        <v>OkanaganInternationalManagement</v>
      </c>
      <c r="N71" s="35">
        <v>1659.85</v>
      </c>
      <c r="O71" s="31">
        <v>30</v>
      </c>
      <c r="P71" s="30">
        <v>4</v>
      </c>
      <c r="Q71" s="30">
        <v>1000.94</v>
      </c>
      <c r="R71" s="30">
        <v>2750</v>
      </c>
    </row>
    <row r="72" spans="10:18" x14ac:dyDescent="0.35">
      <c r="J72" s="30" t="s">
        <v>1</v>
      </c>
      <c r="K72" s="30" t="s">
        <v>42</v>
      </c>
      <c r="L72" s="31" t="s">
        <v>19</v>
      </c>
      <c r="M72" s="31" t="str">
        <f t="shared" si="1"/>
        <v>OkanaganInternationalMedia Studies</v>
      </c>
      <c r="N72" s="33">
        <v>1651.62</v>
      </c>
      <c r="O72" s="31">
        <v>30</v>
      </c>
      <c r="P72" s="30">
        <v>4</v>
      </c>
      <c r="Q72" s="30">
        <v>900</v>
      </c>
      <c r="R72" s="30">
        <v>2320</v>
      </c>
    </row>
    <row r="73" spans="10:18" x14ac:dyDescent="0.35">
      <c r="J73" s="30" t="s">
        <v>1</v>
      </c>
      <c r="K73" s="30" t="s">
        <v>42</v>
      </c>
      <c r="L73" s="31" t="s">
        <v>54</v>
      </c>
      <c r="M73" s="31" t="str">
        <f t="shared" si="1"/>
        <v>OkanaganInternationalNsyilxcn Language Fluency</v>
      </c>
      <c r="N73" s="33">
        <v>1637.16</v>
      </c>
      <c r="O73" s="31">
        <v>30</v>
      </c>
      <c r="P73" s="30">
        <v>2</v>
      </c>
      <c r="Q73" s="30">
        <v>900</v>
      </c>
      <c r="R73" s="30">
        <v>750</v>
      </c>
    </row>
    <row r="74" spans="10:18" x14ac:dyDescent="0.35">
      <c r="J74" s="30" t="s">
        <v>1</v>
      </c>
      <c r="K74" s="30" t="s">
        <v>42</v>
      </c>
      <c r="L74" s="31" t="s">
        <v>55</v>
      </c>
      <c r="M74" s="31" t="str">
        <f t="shared" si="1"/>
        <v>OkanaganInternationalNłeɁkepmx Language Fluency</v>
      </c>
      <c r="N74" s="33">
        <v>1637.16</v>
      </c>
      <c r="O74" s="31">
        <v>30</v>
      </c>
      <c r="P74" s="30">
        <v>2</v>
      </c>
      <c r="Q74" s="30">
        <v>900</v>
      </c>
      <c r="R74" s="30">
        <v>750</v>
      </c>
    </row>
    <row r="75" spans="10:18" x14ac:dyDescent="0.35">
      <c r="J75" s="30" t="s">
        <v>1</v>
      </c>
      <c r="K75" s="30" t="s">
        <v>42</v>
      </c>
      <c r="L75" s="31" t="s">
        <v>56</v>
      </c>
      <c r="M75" s="31" t="str">
        <f t="shared" si="1"/>
        <v>OkanaganInternationalSt’át’imc Language Fluency</v>
      </c>
      <c r="N75" s="33">
        <v>1637.16</v>
      </c>
      <c r="O75" s="31">
        <v>30</v>
      </c>
      <c r="P75" s="30">
        <v>2</v>
      </c>
      <c r="Q75" s="30">
        <v>900</v>
      </c>
      <c r="R75" s="30">
        <v>750</v>
      </c>
    </row>
    <row r="76" spans="10:18" x14ac:dyDescent="0.35">
      <c r="J76" s="30" t="s">
        <v>1</v>
      </c>
      <c r="K76" s="30" t="s">
        <v>42</v>
      </c>
      <c r="L76" s="31" t="s">
        <v>23</v>
      </c>
      <c r="M76" s="31" t="str">
        <f t="shared" si="1"/>
        <v>OkanaganInternationalNursing</v>
      </c>
      <c r="N76" s="33">
        <v>1654.75</v>
      </c>
      <c r="O76" s="31">
        <v>30</v>
      </c>
      <c r="P76" s="30">
        <v>4</v>
      </c>
      <c r="Q76" s="30">
        <v>900</v>
      </c>
      <c r="R76" s="30">
        <v>1670</v>
      </c>
    </row>
    <row r="77" spans="10:18" x14ac:dyDescent="0.35">
      <c r="J77" s="30" t="s">
        <v>1</v>
      </c>
      <c r="K77" s="30" t="s">
        <v>42</v>
      </c>
      <c r="L77" s="31" t="s">
        <v>25</v>
      </c>
      <c r="M77" s="31" t="str">
        <f t="shared" si="1"/>
        <v>OkanaganInternationalScience</v>
      </c>
      <c r="N77" s="33">
        <v>1701.35</v>
      </c>
      <c r="O77" s="31">
        <v>30</v>
      </c>
      <c r="P77" s="30">
        <v>4</v>
      </c>
      <c r="Q77" s="30">
        <v>900</v>
      </c>
      <c r="R77" s="30">
        <v>2750</v>
      </c>
    </row>
    <row r="78" spans="10:18" x14ac:dyDescent="0.35">
      <c r="J78" s="30"/>
      <c r="K78" s="30"/>
      <c r="L78" s="30"/>
      <c r="M78" s="30"/>
      <c r="N78" s="34"/>
      <c r="O78" s="31"/>
      <c r="P78" s="30"/>
      <c r="Q78" s="30"/>
      <c r="R78" s="3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Estimate Worksheet</vt:lpstr>
      <vt:lpstr>4 Year Estimate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Jenny</dc:creator>
  <cp:lastModifiedBy>Jennifer Chin</cp:lastModifiedBy>
  <dcterms:created xsi:type="dcterms:W3CDTF">2025-02-11T23:05:41Z</dcterms:created>
  <dcterms:modified xsi:type="dcterms:W3CDTF">2025-03-13T22:54:41Z</dcterms:modified>
</cp:coreProperties>
</file>